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CD_stavby\2020\MŠ,SRAKH\MŠ Pšeník, zatep. a vým. oken - realizace\Opravený rozpočet a výkaz výměr\"/>
    </mc:Choice>
  </mc:AlternateContent>
  <bookViews>
    <workbookView xWindow="-15" yWindow="-15" windowWidth="19230" windowHeight="7500" activeTab="1"/>
  </bookViews>
  <sheets>
    <sheet name="Pokyny pro vyplnění" sheetId="11" r:id="rId1"/>
    <sheet name="Stavba" sheetId="1" r:id="rId2"/>
    <sheet name="VzorPolozky" sheetId="10" state="hidden" r:id="rId3"/>
    <sheet name="SO 01 011a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01 011a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01 011a Pol'!$A$1:$X$153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54" i="12" l="1"/>
  <c r="E152" i="12"/>
  <c r="G152" i="12" s="1"/>
  <c r="G155" i="12"/>
  <c r="G156" i="12"/>
  <c r="G158" i="12"/>
  <c r="G159" i="12"/>
  <c r="G160" i="12"/>
  <c r="G161" i="12"/>
  <c r="G163" i="12"/>
  <c r="G164" i="12"/>
  <c r="G165" i="12"/>
  <c r="G166" i="12"/>
  <c r="G167" i="12"/>
  <c r="G169" i="12"/>
  <c r="G171" i="12"/>
  <c r="E148" i="12"/>
  <c r="E147" i="12" s="1"/>
  <c r="G147" i="12" s="1"/>
  <c r="E76" i="12"/>
  <c r="E75" i="12" s="1"/>
  <c r="G75" i="12" s="1"/>
  <c r="E74" i="12"/>
  <c r="E69" i="12"/>
  <c r="E65" i="12" s="1"/>
  <c r="E35" i="12"/>
  <c r="E34" i="12" s="1"/>
  <c r="G34" i="12" s="1"/>
  <c r="G33" i="12" s="1"/>
  <c r="E32" i="12"/>
  <c r="G32" i="12" s="1"/>
  <c r="G168" i="12" l="1"/>
  <c r="E73" i="12"/>
  <c r="G73" i="12" s="1"/>
  <c r="G72" i="12" s="1"/>
  <c r="G9" i="12" l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20" i="12"/>
  <c r="M20" i="12" s="1"/>
  <c r="I20" i="12"/>
  <c r="K20" i="12"/>
  <c r="O20" i="12"/>
  <c r="Q20" i="12"/>
  <c r="V20" i="12"/>
  <c r="G24" i="12"/>
  <c r="M24" i="12" s="1"/>
  <c r="I24" i="12"/>
  <c r="K24" i="12"/>
  <c r="O24" i="12"/>
  <c r="Q24" i="12"/>
  <c r="V24" i="12"/>
  <c r="G26" i="12"/>
  <c r="M26" i="12" s="1"/>
  <c r="I26" i="12"/>
  <c r="K26" i="12"/>
  <c r="O26" i="12"/>
  <c r="Q26" i="12"/>
  <c r="V26" i="12"/>
  <c r="G37" i="12"/>
  <c r="M33" i="12" s="1"/>
  <c r="I33" i="12"/>
  <c r="K33" i="12"/>
  <c r="O33" i="12"/>
  <c r="Q33" i="12"/>
  <c r="V33" i="12"/>
  <c r="G39" i="12"/>
  <c r="M35" i="12" s="1"/>
  <c r="I35" i="12"/>
  <c r="K35" i="12"/>
  <c r="O35" i="12"/>
  <c r="Q35" i="12"/>
  <c r="V35" i="12"/>
  <c r="G42" i="12"/>
  <c r="M38" i="12" s="1"/>
  <c r="I38" i="12"/>
  <c r="K38" i="12"/>
  <c r="O38" i="12"/>
  <c r="Q38" i="12"/>
  <c r="V38" i="12"/>
  <c r="G46" i="12"/>
  <c r="M42" i="12" s="1"/>
  <c r="I42" i="12"/>
  <c r="K42" i="12"/>
  <c r="O42" i="12"/>
  <c r="Q42" i="12"/>
  <c r="V42" i="12"/>
  <c r="G49" i="12"/>
  <c r="M45" i="12" s="1"/>
  <c r="I45" i="12"/>
  <c r="K45" i="12"/>
  <c r="O45" i="12"/>
  <c r="Q45" i="12"/>
  <c r="V45" i="12"/>
  <c r="G52" i="12"/>
  <c r="M48" i="12" s="1"/>
  <c r="I48" i="12"/>
  <c r="K48" i="12"/>
  <c r="O48" i="12"/>
  <c r="Q48" i="12"/>
  <c r="V48" i="12"/>
  <c r="G54" i="12"/>
  <c r="M50" i="12" s="1"/>
  <c r="I50" i="12"/>
  <c r="K50" i="12"/>
  <c r="O50" i="12"/>
  <c r="Q50" i="12"/>
  <c r="V50" i="12"/>
  <c r="G55" i="12"/>
  <c r="M51" i="12" s="1"/>
  <c r="I51" i="12"/>
  <c r="K51" i="12"/>
  <c r="O51" i="12"/>
  <c r="Q51" i="12"/>
  <c r="V51" i="12"/>
  <c r="G57" i="12"/>
  <c r="M53" i="12" s="1"/>
  <c r="I53" i="12"/>
  <c r="K53" i="12"/>
  <c r="O53" i="12"/>
  <c r="Q53" i="12"/>
  <c r="V53" i="12"/>
  <c r="G59" i="12"/>
  <c r="M55" i="12" s="1"/>
  <c r="I55" i="12"/>
  <c r="K55" i="12"/>
  <c r="O55" i="12"/>
  <c r="Q55" i="12"/>
  <c r="V55" i="12"/>
  <c r="G61" i="12"/>
  <c r="M57" i="12" s="1"/>
  <c r="I57" i="12"/>
  <c r="K57" i="12"/>
  <c r="O57" i="12"/>
  <c r="Q57" i="12"/>
  <c r="V57" i="12"/>
  <c r="G63" i="12"/>
  <c r="M59" i="12" s="1"/>
  <c r="I59" i="12"/>
  <c r="K59" i="12"/>
  <c r="O59" i="12"/>
  <c r="Q59" i="12"/>
  <c r="V59" i="12"/>
  <c r="G65" i="12"/>
  <c r="M61" i="12" s="1"/>
  <c r="I61" i="12"/>
  <c r="K61" i="12"/>
  <c r="O61" i="12"/>
  <c r="Q61" i="12"/>
  <c r="V61" i="12"/>
  <c r="G70" i="12"/>
  <c r="G62" i="12" s="1"/>
  <c r="I51" i="1" s="1"/>
  <c r="I66" i="12"/>
  <c r="K66" i="12"/>
  <c r="O66" i="12"/>
  <c r="Q66" i="12"/>
  <c r="V66" i="12"/>
  <c r="G78" i="12"/>
  <c r="I68" i="12"/>
  <c r="K68" i="12"/>
  <c r="O68" i="12"/>
  <c r="Q68" i="12"/>
  <c r="V68" i="12"/>
  <c r="G80" i="12"/>
  <c r="G87" i="12"/>
  <c r="M72" i="12" s="1"/>
  <c r="I72" i="12"/>
  <c r="K72" i="12"/>
  <c r="O72" i="12"/>
  <c r="Q72" i="12"/>
  <c r="V72" i="12"/>
  <c r="G93" i="12"/>
  <c r="M74" i="12" s="1"/>
  <c r="I74" i="12"/>
  <c r="K74" i="12"/>
  <c r="O74" i="12"/>
  <c r="Q74" i="12"/>
  <c r="V74" i="12"/>
  <c r="G100" i="12"/>
  <c r="M80" i="12" s="1"/>
  <c r="I80" i="12"/>
  <c r="K80" i="12"/>
  <c r="O80" i="12"/>
  <c r="Q80" i="12"/>
  <c r="V80" i="12"/>
  <c r="G107" i="12"/>
  <c r="M87" i="12" s="1"/>
  <c r="I87" i="12"/>
  <c r="K87" i="12"/>
  <c r="O87" i="12"/>
  <c r="Q87" i="12"/>
  <c r="V87" i="12"/>
  <c r="G110" i="12"/>
  <c r="M90" i="12" s="1"/>
  <c r="I90" i="12"/>
  <c r="K90" i="12"/>
  <c r="O90" i="12"/>
  <c r="Q90" i="12"/>
  <c r="V90" i="12"/>
  <c r="G116" i="12"/>
  <c r="M96" i="12" s="1"/>
  <c r="I96" i="12"/>
  <c r="K96" i="12"/>
  <c r="O96" i="12"/>
  <c r="Q96" i="12"/>
  <c r="V96" i="12"/>
  <c r="G119" i="12"/>
  <c r="M99" i="12" s="1"/>
  <c r="I99" i="12"/>
  <c r="K99" i="12"/>
  <c r="O99" i="12"/>
  <c r="Q99" i="12"/>
  <c r="V99" i="12"/>
  <c r="G121" i="12"/>
  <c r="M101" i="12" s="1"/>
  <c r="I101" i="12"/>
  <c r="K101" i="12"/>
  <c r="O101" i="12"/>
  <c r="Q101" i="12"/>
  <c r="V101" i="12"/>
  <c r="G128" i="12"/>
  <c r="I108" i="12"/>
  <c r="K108" i="12"/>
  <c r="O108" i="12"/>
  <c r="Q108" i="12"/>
  <c r="V108" i="12"/>
  <c r="G129" i="12"/>
  <c r="M109" i="12" s="1"/>
  <c r="I109" i="12"/>
  <c r="K109" i="12"/>
  <c r="O109" i="12"/>
  <c r="Q109" i="12"/>
  <c r="V109" i="12"/>
  <c r="G135" i="12"/>
  <c r="M115" i="12" s="1"/>
  <c r="I115" i="12"/>
  <c r="K115" i="12"/>
  <c r="O115" i="12"/>
  <c r="Q115" i="12"/>
  <c r="V115" i="12"/>
  <c r="G138" i="12"/>
  <c r="M118" i="12" s="1"/>
  <c r="I118" i="12"/>
  <c r="K118" i="12"/>
  <c r="O118" i="12"/>
  <c r="Q118" i="12"/>
  <c r="V118" i="12"/>
  <c r="G140" i="12"/>
  <c r="I120" i="12"/>
  <c r="K120" i="12"/>
  <c r="O120" i="12"/>
  <c r="Q120" i="12"/>
  <c r="V120" i="12"/>
  <c r="G142" i="12"/>
  <c r="I122" i="12"/>
  <c r="K122" i="12"/>
  <c r="O122" i="12"/>
  <c r="Q122" i="12"/>
  <c r="V122" i="12"/>
  <c r="G143" i="12"/>
  <c r="M123" i="12" s="1"/>
  <c r="I123" i="12"/>
  <c r="K123" i="12"/>
  <c r="O123" i="12"/>
  <c r="Q123" i="12"/>
  <c r="V123" i="12"/>
  <c r="G144" i="12"/>
  <c r="M124" i="12" s="1"/>
  <c r="I124" i="12"/>
  <c r="K124" i="12"/>
  <c r="O124" i="12"/>
  <c r="Q124" i="12"/>
  <c r="V124" i="12"/>
  <c r="G146" i="12"/>
  <c r="M126" i="12" s="1"/>
  <c r="I126" i="12"/>
  <c r="K126" i="12"/>
  <c r="O126" i="12"/>
  <c r="Q126" i="12"/>
  <c r="V126" i="12"/>
  <c r="G149" i="12"/>
  <c r="M127" i="12" s="1"/>
  <c r="I127" i="12"/>
  <c r="K127" i="12"/>
  <c r="O127" i="12"/>
  <c r="Q127" i="12"/>
  <c r="V127" i="12"/>
  <c r="G151" i="12"/>
  <c r="I129" i="12"/>
  <c r="I128" i="12" s="1"/>
  <c r="K129" i="12"/>
  <c r="K128" i="12" s="1"/>
  <c r="O129" i="12"/>
  <c r="O128" i="12" s="1"/>
  <c r="Q129" i="12"/>
  <c r="Q128" i="12" s="1"/>
  <c r="V129" i="12"/>
  <c r="V128" i="12" s="1"/>
  <c r="I57" i="1"/>
  <c r="I131" i="12"/>
  <c r="I130" i="12" s="1"/>
  <c r="K131" i="12"/>
  <c r="K130" i="12" s="1"/>
  <c r="O131" i="12"/>
  <c r="O130" i="12" s="1"/>
  <c r="Q131" i="12"/>
  <c r="Q130" i="12" s="1"/>
  <c r="V131" i="12"/>
  <c r="V130" i="12" s="1"/>
  <c r="M134" i="12"/>
  <c r="M133" i="12" s="1"/>
  <c r="I134" i="12"/>
  <c r="I133" i="12" s="1"/>
  <c r="K134" i="12"/>
  <c r="K133" i="12" s="1"/>
  <c r="O134" i="12"/>
  <c r="O133" i="12" s="1"/>
  <c r="Q134" i="12"/>
  <c r="Q133" i="12" s="1"/>
  <c r="V134" i="12"/>
  <c r="V133" i="12" s="1"/>
  <c r="I136" i="12"/>
  <c r="K136" i="12"/>
  <c r="O136" i="12"/>
  <c r="Q136" i="12"/>
  <c r="V136" i="12"/>
  <c r="M138" i="12"/>
  <c r="I138" i="12"/>
  <c r="K138" i="12"/>
  <c r="O138" i="12"/>
  <c r="Q138" i="12"/>
  <c r="V138" i="12"/>
  <c r="M139" i="12"/>
  <c r="I139" i="12"/>
  <c r="K139" i="12"/>
  <c r="O139" i="12"/>
  <c r="Q139" i="12"/>
  <c r="V139" i="12"/>
  <c r="M140" i="12"/>
  <c r="I140" i="12"/>
  <c r="K140" i="12"/>
  <c r="O140" i="12"/>
  <c r="Q140" i="12"/>
  <c r="V140" i="12"/>
  <c r="M141" i="12"/>
  <c r="I141" i="12"/>
  <c r="K141" i="12"/>
  <c r="O141" i="12"/>
  <c r="Q141" i="12"/>
  <c r="V141" i="12"/>
  <c r="M142" i="12"/>
  <c r="I142" i="12"/>
  <c r="K142" i="12"/>
  <c r="O142" i="12"/>
  <c r="Q142" i="12"/>
  <c r="V142" i="12"/>
  <c r="M144" i="12"/>
  <c r="I144" i="12"/>
  <c r="K144" i="12"/>
  <c r="O144" i="12"/>
  <c r="Q144" i="12"/>
  <c r="V144" i="12"/>
  <c r="I146" i="12"/>
  <c r="K146" i="12"/>
  <c r="O146" i="12"/>
  <c r="Q146" i="12"/>
  <c r="V146" i="12"/>
  <c r="AE148" i="12"/>
  <c r="F41" i="1" s="1"/>
  <c r="I20" i="1"/>
  <c r="M129" i="12" l="1"/>
  <c r="M128" i="12" s="1"/>
  <c r="G150" i="12"/>
  <c r="I56" i="1" s="1"/>
  <c r="M120" i="12"/>
  <c r="G139" i="12"/>
  <c r="I55" i="1" s="1"/>
  <c r="M68" i="12"/>
  <c r="G77" i="12"/>
  <c r="O58" i="12"/>
  <c r="I58" i="12"/>
  <c r="V143" i="12"/>
  <c r="K143" i="12"/>
  <c r="Q143" i="12"/>
  <c r="V58" i="12"/>
  <c r="K58" i="12"/>
  <c r="I60" i="1"/>
  <c r="I19" i="1" s="1"/>
  <c r="Q58" i="12"/>
  <c r="O143" i="12"/>
  <c r="I143" i="12"/>
  <c r="K135" i="12"/>
  <c r="Q135" i="12"/>
  <c r="G120" i="12"/>
  <c r="I54" i="1" s="1"/>
  <c r="M32" i="12"/>
  <c r="I58" i="1"/>
  <c r="I18" i="1" s="1"/>
  <c r="O119" i="12"/>
  <c r="K100" i="12"/>
  <c r="Q32" i="12"/>
  <c r="Q8" i="12"/>
  <c r="G8" i="12"/>
  <c r="F40" i="1"/>
  <c r="V135" i="12"/>
  <c r="K119" i="12"/>
  <c r="Q119" i="12"/>
  <c r="I119" i="12"/>
  <c r="M108" i="12"/>
  <c r="M100" i="12" s="1"/>
  <c r="V100" i="12"/>
  <c r="I100" i="12"/>
  <c r="O32" i="12"/>
  <c r="G36" i="12"/>
  <c r="O8" i="12"/>
  <c r="I59" i="1"/>
  <c r="V119" i="12"/>
  <c r="Q100" i="12"/>
  <c r="V32" i="12"/>
  <c r="K32" i="12"/>
  <c r="K8" i="12"/>
  <c r="F39" i="1"/>
  <c r="I135" i="12"/>
  <c r="O135" i="12"/>
  <c r="O100" i="12"/>
  <c r="G79" i="12"/>
  <c r="I53" i="1" s="1"/>
  <c r="I32" i="12"/>
  <c r="V8" i="12"/>
  <c r="I8" i="12"/>
  <c r="M146" i="12"/>
  <c r="M143" i="12" s="1"/>
  <c r="M136" i="12"/>
  <c r="M135" i="12" s="1"/>
  <c r="M131" i="12"/>
  <c r="M130" i="12" s="1"/>
  <c r="M122" i="12"/>
  <c r="M119" i="12" s="1"/>
  <c r="M66" i="12"/>
  <c r="M58" i="12" s="1"/>
  <c r="M9" i="12"/>
  <c r="M8" i="12" s="1"/>
  <c r="J28" i="1"/>
  <c r="J26" i="1"/>
  <c r="G38" i="1"/>
  <c r="F38" i="1"/>
  <c r="J23" i="1"/>
  <c r="J24" i="1"/>
  <c r="J25" i="1"/>
  <c r="J27" i="1"/>
  <c r="E24" i="1"/>
  <c r="E26" i="1"/>
  <c r="G173" i="12" l="1"/>
  <c r="I17" i="1"/>
  <c r="I52" i="1"/>
  <c r="AF148" i="12"/>
  <c r="F42" i="1"/>
  <c r="I50" i="1"/>
  <c r="I49" i="1"/>
  <c r="G41" i="1" l="1"/>
  <c r="H41" i="1" s="1"/>
  <c r="I41" i="1" s="1"/>
  <c r="G39" i="1"/>
  <c r="G40" i="1"/>
  <c r="H40" i="1" s="1"/>
  <c r="I40" i="1" s="1"/>
  <c r="I16" i="1"/>
  <c r="I21" i="1" s="1"/>
  <c r="I61" i="1"/>
  <c r="G23" i="1"/>
  <c r="J60" i="1" l="1"/>
  <c r="J55" i="1"/>
  <c r="J52" i="1"/>
  <c r="J49" i="1"/>
  <c r="J57" i="1"/>
  <c r="J54" i="1"/>
  <c r="J51" i="1"/>
  <c r="J59" i="1"/>
  <c r="J56" i="1"/>
  <c r="J53" i="1"/>
  <c r="J50" i="1"/>
  <c r="J58" i="1"/>
  <c r="A23" i="1"/>
  <c r="A24" i="1" s="1"/>
  <c r="G24" i="1" s="1"/>
  <c r="G42" i="1"/>
  <c r="H39" i="1"/>
  <c r="I39" i="1" l="1"/>
  <c r="I42" i="1" s="1"/>
  <c r="H42" i="1"/>
  <c r="J61" i="1"/>
  <c r="G25" i="1"/>
  <c r="A25" i="1" s="1"/>
  <c r="A26" i="1" s="1"/>
  <c r="G26" i="1" s="1"/>
  <c r="G28" i="1"/>
  <c r="A27" i="1" l="1"/>
  <c r="A29" i="1" s="1"/>
  <c r="G29" i="1" s="1"/>
  <c r="G27" i="1" s="1"/>
  <c r="J40" i="1"/>
  <c r="J39" i="1"/>
  <c r="J42" i="1" s="1"/>
  <c r="J41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Petr Doležal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<sst xmlns="http://schemas.openxmlformats.org/spreadsheetml/2006/main" count="753" uniqueCount="306">
  <si>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</si>
  <si>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</si>
  <si>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</si>
  <si>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</si>
  <si>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</si>
  <si>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</si>
  <si>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</si>
  <si>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</si>
  <si>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</si>
  <si>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</si>
  <si>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</si>
  <si>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</si>
  <si>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</si>
  <si>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</si>
  <si>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</si>
  <si>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</si>
  <si>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</si>
  <si>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</si>
  <si>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</si>
  <si>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</si>
  <si>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</si>
  <si>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</si>
  <si>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</si>
  <si>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</si>
  <si>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</si>
  <si>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</si>
  <si>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</si>
  <si>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</si>
  <si>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</si>
  <si>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</si>
  <si>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</si>
  <si>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</si>
  <si>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</si>
  <si>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</si>
  <si>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</si>
  <si>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</si>
  <si>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</si>
  <si>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</si>
  <si>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</si>
  <si>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</si>
  <si>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</si>
  <si>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</si>
  <si>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</si>
  <si>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011a</t>
  </si>
  <si>
    <t>práce HSV,PSV,M, vč.hromosvodu</t>
  </si>
  <si>
    <t>SO 01</t>
  </si>
  <si>
    <t>Objekt MŠ</t>
  </si>
  <si>
    <t>Objekt:</t>
  </si>
  <si>
    <t>Rozpočet:</t>
  </si>
  <si>
    <t>20206</t>
  </si>
  <si>
    <t>Dovýměna oken a zateplení objektu</t>
  </si>
  <si>
    <t>INTAR a.s.</t>
  </si>
  <si>
    <t>Bezručova 81/17a</t>
  </si>
  <si>
    <t>Brno-Staré Brno</t>
  </si>
  <si>
    <t>60200</t>
  </si>
  <si>
    <t>25594443</t>
  </si>
  <si>
    <t>Stavba</t>
  </si>
  <si>
    <t>Celkem za stavbu</t>
  </si>
  <si>
    <t>CZK</t>
  </si>
  <si>
    <t>Rekapitulace dílů</t>
  </si>
  <si>
    <t>Typ dílu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</si>
  <si>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</si>
  <si>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</si>
  <si>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</si>
  <si>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</si>
  <si>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</si>
  <si>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</si>
  <si>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99</t>
  </si>
  <si>
    <t>Staveništní přesun hmot</t>
  </si>
  <si>
    <t>712</t>
  </si>
  <si>
    <t>Povlakové krytiny</t>
  </si>
  <si>
    <t>713</t>
  </si>
  <si>
    <t>Izolace tepelné</t>
  </si>
  <si>
    <t>764</t>
  </si>
  <si>
    <t>Konstrukce klempířské</t>
  </si>
  <si>
    <t>769</t>
  </si>
  <si>
    <t>Otvorové prvky z plastu</t>
  </si>
  <si>
    <t>783</t>
  </si>
  <si>
    <t>Nátěry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</si>
  <si>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</si>
  <si>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</si>
  <si>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</si>
  <si>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</si>
  <si>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</si>
  <si>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</si>
  <si>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</si>
  <si>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</si>
  <si>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</si>
  <si>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</si>
  <si>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</si>
  <si>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</si>
  <si>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</si>
  <si>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</si>
  <si>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</si>
  <si>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</si>
  <si>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</si>
  <si>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</si>
  <si>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</si>
  <si>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</si>
  <si>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</si>
  <si>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</si>
  <si>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</si>
  <si>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</si>
  <si>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</si>
  <si>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</si>
  <si>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</si>
  <si>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</si>
  <si>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</si>
  <si>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</si>
  <si>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</si>
  <si>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</si>
  <si>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</si>
  <si>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</si>
  <si>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620991121R00</t>
  </si>
  <si>
    <t>Zakrývání výplní vnějších otvorů z lešení</t>
  </si>
  <si>
    <t>m2</t>
  </si>
  <si>
    <t>RTS 20/ I</t>
  </si>
  <si>
    <t>Práce</t>
  </si>
  <si>
    <t>POL1_</t>
  </si>
  <si>
    <t>20*1,2*1,65</t>
  </si>
  <si>
    <t>VV</t>
  </si>
  <si>
    <t>4,2*2,55</t>
  </si>
  <si>
    <t>622311335RT3</t>
  </si>
  <si>
    <t>Zatepl.systém  fasáda, EPS F plus tl.160 mm s omítkou SilikonTop K2</t>
  </si>
  <si>
    <t>Indiv</t>
  </si>
  <si>
    <t>Součinitel tepelné vodivosti izolantu je 0,032 W/mK.</t>
  </si>
  <si>
    <t>POP</t>
  </si>
  <si>
    <t>2*4,05*(9,35+12,98+9,35)</t>
  </si>
  <si>
    <t>3,45*2*4,05</t>
  </si>
  <si>
    <t>2,87*2*(12,92-4,24-3,45)</t>
  </si>
  <si>
    <t xml:space="preserve">odpočet výplně otvorů : </t>
  </si>
  <si>
    <t>-20*1,2*1,65</t>
  </si>
  <si>
    <t>-1,35*2,52</t>
  </si>
  <si>
    <t>622311016R00</t>
  </si>
  <si>
    <t>Soklová lišta hliník KZS tl. 160 mm</t>
  </si>
  <si>
    <t>m</t>
  </si>
  <si>
    <t>2*(9,35+12,98+9,35)</t>
  </si>
  <si>
    <t>2*4,24</t>
  </si>
  <si>
    <t>2*3,45</t>
  </si>
  <si>
    <t>622311111R00</t>
  </si>
  <si>
    <t xml:space="preserve">Dilatační profil KZS průběžný </t>
  </si>
  <si>
    <t>18</t>
  </si>
  <si>
    <t>622904112R00</t>
  </si>
  <si>
    <t>Očištění fasád tlakovou vodou složitost 1 - 2</t>
  </si>
  <si>
    <t>941941291R00</t>
  </si>
  <si>
    <t>Příplatek za každý měsíc použití lešení k pol.1041</t>
  </si>
  <si>
    <t>3*254,14</t>
  </si>
  <si>
    <t>941941831R00</t>
  </si>
  <si>
    <t>Demontáž lešení leh.řad.s podlahami,š.1 m, H 10 m</t>
  </si>
  <si>
    <t>(9,325+12,6+9,45)*4,05</t>
  </si>
  <si>
    <t>941944031R00</t>
  </si>
  <si>
    <t>Montáž lešení leh.řad.bez podlah,š.1 m,H do 10 m</t>
  </si>
  <si>
    <t>Včetně kotvení lešení.</t>
  </si>
  <si>
    <t>944944011R00</t>
  </si>
  <si>
    <t>Montáž ochranné sítě z umělých vláken</t>
  </si>
  <si>
    <t>944944081R00</t>
  </si>
  <si>
    <t>Demontáž ochranné sítě z umělých vláken</t>
  </si>
  <si>
    <t>944945012R00</t>
  </si>
  <si>
    <t>Montáž záchytné stříšky H 4,5 m, šířky do 2 m</t>
  </si>
  <si>
    <t>8</t>
  </si>
  <si>
    <t>944945013R00</t>
  </si>
  <si>
    <t>Montáž záchytné stříšky H 4,5 m, šířky nad 2 m</t>
  </si>
  <si>
    <t>944945192R00</t>
  </si>
  <si>
    <t>Příplatek za každý měsíc použ.stříšky, k pol. 5012</t>
  </si>
  <si>
    <t>3*8</t>
  </si>
  <si>
    <t>944945193R00</t>
  </si>
  <si>
    <t>Příplatek za každý měsíc použ.stříšky, k pol. 5013</t>
  </si>
  <si>
    <t>3*4,2</t>
  </si>
  <si>
    <t>944945812R00</t>
  </si>
  <si>
    <t>Demontáž záchytné stříšky H 4,5 m, šířky do 2 m</t>
  </si>
  <si>
    <t>944945813R00</t>
  </si>
  <si>
    <t>Demontáž záchytné stříšky H 4,5 m, šířky nad 2 m</t>
  </si>
  <si>
    <t>952901111R00</t>
  </si>
  <si>
    <t>Vyčištění budov o výšce podlaží do 4 m</t>
  </si>
  <si>
    <t>0,5*543</t>
  </si>
  <si>
    <t>952901110R00</t>
  </si>
  <si>
    <t>Čištění mytím vnějších ploch oken a dveří</t>
  </si>
  <si>
    <t>1*1,35*2,55</t>
  </si>
  <si>
    <t>5*4,2*1,65</t>
  </si>
  <si>
    <t>952902110R00</t>
  </si>
  <si>
    <t>Čištění zametáním v místnostech a chodbách</t>
  </si>
  <si>
    <t>999281111R00</t>
  </si>
  <si>
    <t>Přesun hmot pro opravy a údržbu do výšky 25 m</t>
  </si>
  <si>
    <t>t</t>
  </si>
  <si>
    <t>Přesun hmot</t>
  </si>
  <si>
    <t>POL7_</t>
  </si>
  <si>
    <t>712300832R00</t>
  </si>
  <si>
    <t>Odstranění povlakové krytiny střech do 10° 2vrstvé</t>
  </si>
  <si>
    <t>12,4*9,225</t>
  </si>
  <si>
    <t>12,4*9,2</t>
  </si>
  <si>
    <t>27,175*6,7</t>
  </si>
  <si>
    <t>2*2*(9,35+12,65)*(0,355+0,4)</t>
  </si>
  <si>
    <t>26,56*0,6</t>
  </si>
  <si>
    <t>10,2</t>
  </si>
  <si>
    <t>712311111RZ1</t>
  </si>
  <si>
    <t>Povlaková krytina střech do 10°, za studena SA 1 x nátěr - včetně dodávky SA</t>
  </si>
  <si>
    <t>712351111RT2</t>
  </si>
  <si>
    <t xml:space="preserve">Povlaková krytina střech do 10°,samolepicím pásem včetně dodávky asfalt.pásu </t>
  </si>
  <si>
    <t/>
  </si>
  <si>
    <t>712373111RS3</t>
  </si>
  <si>
    <t>Krytina střech do 10° fólie, 6 kotev/m2, na beton tl. izolace do 160 mm,  tl. 1,5 mm</t>
  </si>
  <si>
    <t>včetně ukotvení k podkladu hmoždinkami, svaření všech spojů a překrytí kotev fólií.</t>
  </si>
  <si>
    <t>712378005R00</t>
  </si>
  <si>
    <t>Stěnová lišta vyhnutá VIPLANYL RŠ 70 mm</t>
  </si>
  <si>
    <t>Úprava délky a připevnění stěnové lišty natloukacími hmoždinkami včetně dodávky lišty.</t>
  </si>
  <si>
    <t>24</t>
  </si>
  <si>
    <t>712391171R00</t>
  </si>
  <si>
    <t>Povlaková krytina střech do 10°, podklad. textilie</t>
  </si>
  <si>
    <t>69366199R</t>
  </si>
  <si>
    <t>Geotextilie FILTEK 500 g/m2 š. 200cm 100% PP</t>
  </si>
  <si>
    <t>SPCM</t>
  </si>
  <si>
    <t>Specifikace</t>
  </si>
  <si>
    <t>POL3_</t>
  </si>
  <si>
    <t>1,1*503</t>
  </si>
  <si>
    <t>u soklu : 129*1,1*1</t>
  </si>
  <si>
    <t>998712202R00</t>
  </si>
  <si>
    <t>Přesun hmot pro povlakové krytiny, výšky do 12 m</t>
  </si>
  <si>
    <t>713111231RK5</t>
  </si>
  <si>
    <t>Montáž parozábrany stropů shora s přelepením spojů</t>
  </si>
  <si>
    <t>včetně dodávky fólie a spojovacích prostředků.</t>
  </si>
  <si>
    <t>713104312R00</t>
  </si>
  <si>
    <t>Odstr.tep.izol.střech pl.,lepené,EPS tl.100-200 mm</t>
  </si>
  <si>
    <t>713141131R00</t>
  </si>
  <si>
    <t>Izolace tepelná střech plně lep.za studena,1vrstvá</t>
  </si>
  <si>
    <t>28375460R</t>
  </si>
  <si>
    <t>Polystyren extrudovaný XPS</t>
  </si>
  <si>
    <t>m3</t>
  </si>
  <si>
    <t>1,1*690*0,15</t>
  </si>
  <si>
    <t>spádové klíny 50-260mm : 1,2*2*12,26*8,995*0,155</t>
  </si>
  <si>
    <t>998713202R00</t>
  </si>
  <si>
    <t>Přesun hmot pro izolace tepelné, výšky do 12 m</t>
  </si>
  <si>
    <t>764430230R00</t>
  </si>
  <si>
    <t>Oplechování zdí z Pz plechu, rš 480 mm, ozn.KL10,13</t>
  </si>
  <si>
    <t>71+2</t>
  </si>
  <si>
    <t>764259499R00</t>
  </si>
  <si>
    <t>Montáž ochranného koše střešní vpusti z Ti Zn</t>
  </si>
  <si>
    <t>kus</t>
  </si>
  <si>
    <t>76418R</t>
  </si>
  <si>
    <t>ozn.KL 18</t>
  </si>
  <si>
    <t>ks</t>
  </si>
  <si>
    <t>Vlastní</t>
  </si>
  <si>
    <t>76441024R00</t>
  </si>
  <si>
    <t>Oplechování parapetů včetně rohů Pz, rš 260 mm</t>
  </si>
  <si>
    <t>20*1,2+2*1,05</t>
  </si>
  <si>
    <t>55162175R</t>
  </si>
  <si>
    <t>HL62/2 střešní vtok svislý DN 125 s pevnou izolační přírubou a izolační svorkou</t>
  </si>
  <si>
    <t>998764202R00</t>
  </si>
  <si>
    <t>Přesun hmot pro klempířské konstr., výšky do 12 m</t>
  </si>
  <si>
    <t>728415115R00</t>
  </si>
  <si>
    <t>Montáž mřížky větrací nebo ventilační nad 0,10 m2 včetně dodávky mřížky plast.400*250mm</t>
  </si>
  <si>
    <t>783522900RT1</t>
  </si>
  <si>
    <t>nátěr syntet. klempířských konstr. Z + 2 x 1 x Komaprim 2v1antirez, 2 x Universal SU 2013</t>
  </si>
  <si>
    <t>32</t>
  </si>
  <si>
    <t>M211</t>
  </si>
  <si>
    <t>elektromontáže,jímací soustava, 2.etapa</t>
  </si>
  <si>
    <t xml:space="preserve">os    </t>
  </si>
  <si>
    <t>979081111R00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</si>
  <si>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</si>
  <si>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</si>
  <si>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</si>
  <si>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</si>
  <si>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</si>
  <si>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</si>
  <si>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</si>
  <si>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</si>
  <si>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</si>
  <si>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</si>
  <si>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</si>
  <si>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</si>
  <si>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979990121R00</t>
  </si>
  <si>
    <t>Poplatek za skládku suti - asfaltové pásy</t>
  </si>
  <si>
    <t>005124010R</t>
  </si>
  <si>
    <t>Koordinační činnost</t>
  </si>
  <si>
    <t>Soubor</t>
  </si>
  <si>
    <t>VRN</t>
  </si>
  <si>
    <t>POL99_2</t>
  </si>
  <si>
    <t>Koordinace stavebních a technologických dodávek stavby.</t>
  </si>
  <si>
    <t>VN1</t>
  </si>
  <si>
    <t>vedlejší náklady</t>
  </si>
  <si>
    <t>soubor</t>
  </si>
  <si>
    <t>POL99_8</t>
  </si>
  <si>
    <t>SUM</t>
  </si>
  <si>
    <t>Poznámky uchazeče k zadání</t>
  </si>
  <si>
    <t>POPUZIV</t>
  </si>
  <si>
    <t>621R</t>
  </si>
  <si>
    <t>doplnění zdiva,zapravení po výměně oken</t>
  </si>
  <si>
    <t>otvor</t>
  </si>
  <si>
    <t>64</t>
  </si>
  <si>
    <t>Výplně otvorů</t>
  </si>
  <si>
    <t>60775373R</t>
  </si>
  <si>
    <t>Parapet interiérpvc, komůrkový š. 300 mm bílý komůrkový, s nosem 40 mm</t>
  </si>
  <si>
    <t>11*1,2</t>
  </si>
  <si>
    <t>11*1,2*0,6</t>
  </si>
  <si>
    <t>96</t>
  </si>
  <si>
    <t>Bourání konstrukcí</t>
  </si>
  <si>
    <t>968083003R00</t>
  </si>
  <si>
    <t>Vybourání plastových oken</t>
  </si>
  <si>
    <t>968096001R00</t>
  </si>
  <si>
    <t>Bourání parapetů plastových š. do 400mm</t>
  </si>
  <si>
    <t>764410250RT2</t>
  </si>
  <si>
    <t>Oplechování parapetů včetně rohů Pz, rš 330 mm,KL 08</t>
  </si>
  <si>
    <t>766629303R00</t>
  </si>
  <si>
    <t>Montáž oken plastových plochy do 4,50 m2</t>
  </si>
  <si>
    <t>7695R</t>
  </si>
  <si>
    <t>ozn. PL/05, okno 1200*600mm</t>
  </si>
  <si>
    <t>Dovýměna oken a zateplení objektu II.etapa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</si>
</sst>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5" tint="0.59999389629810485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9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6" borderId="44" xfId="0" applyFont="1" applyFill="1" applyBorder="1" applyAlignment="1">
      <alignment vertical="top"/>
    </xf>
    <xf numFmtId="49" fontId="16" fillId="6" borderId="45" xfId="0" applyNumberFormat="1" applyFont="1" applyFill="1" applyBorder="1" applyAlignment="1">
      <alignment vertical="top"/>
    </xf>
    <xf numFmtId="49" fontId="16" fillId="6" borderId="45" xfId="0" applyNumberFormat="1" applyFont="1" applyFill="1" applyBorder="1" applyAlignment="1">
      <alignment horizontal="left" vertical="top" wrapText="1"/>
    </xf>
    <xf numFmtId="0" fontId="16" fillId="6" borderId="45" xfId="0" applyFont="1" applyFill="1" applyBorder="1" applyAlignment="1">
      <alignment horizontal="center" vertical="top" shrinkToFit="1"/>
    </xf>
    <xf numFmtId="164" fontId="16" fillId="6" borderId="45" xfId="0" applyNumberFormat="1" applyFont="1" applyFill="1" applyBorder="1" applyAlignment="1">
      <alignment vertical="top" shrinkToFit="1"/>
    </xf>
    <xf numFmtId="4" fontId="16" fillId="6" borderId="45" xfId="0" applyNumberFormat="1" applyFont="1" applyFill="1" applyBorder="1" applyAlignment="1" applyProtection="1">
      <alignment vertical="top" shrinkToFit="1"/>
      <protection locked="0"/>
    </xf>
    <xf numFmtId="4" fontId="16" fillId="6" borderId="46" xfId="0" applyNumberFormat="1" applyFont="1" applyFill="1" applyBorder="1" applyAlignment="1">
      <alignment vertical="top" shrinkToFit="1"/>
    </xf>
    <xf numFmtId="164" fontId="17" fillId="6" borderId="0" xfId="0" quotePrefix="1" applyNumberFormat="1" applyFont="1" applyFill="1" applyBorder="1" applyAlignment="1">
      <alignment horizontal="left" vertical="top" wrapText="1"/>
    </xf>
    <xf numFmtId="164" fontId="17" fillId="6" borderId="0" xfId="0" applyNumberFormat="1" applyFont="1" applyFill="1" applyBorder="1" applyAlignment="1">
      <alignment horizontal="center" vertical="top" wrapText="1" shrinkToFit="1"/>
    </xf>
    <xf numFmtId="164" fontId="17" fillId="6" borderId="0" xfId="0" applyNumberFormat="1" applyFont="1" applyFill="1" applyBorder="1" applyAlignment="1">
      <alignment vertical="top" wrapText="1" shrinkToFit="1"/>
    </xf>
    <xf numFmtId="0" fontId="16" fillId="6" borderId="41" xfId="0" applyFont="1" applyFill="1" applyBorder="1" applyAlignment="1">
      <alignment vertical="top"/>
    </xf>
    <xf numFmtId="49" fontId="16" fillId="6" borderId="42" xfId="0" applyNumberFormat="1" applyFont="1" applyFill="1" applyBorder="1" applyAlignment="1">
      <alignment vertical="top"/>
    </xf>
    <xf numFmtId="49" fontId="16" fillId="6" borderId="42" xfId="0" applyNumberFormat="1" applyFont="1" applyFill="1" applyBorder="1" applyAlignment="1">
      <alignment horizontal="left" vertical="top" wrapText="1"/>
    </xf>
    <xf numFmtId="0" fontId="16" fillId="6" borderId="42" xfId="0" applyFont="1" applyFill="1" applyBorder="1" applyAlignment="1">
      <alignment horizontal="center" vertical="top" shrinkToFit="1"/>
    </xf>
    <xf numFmtId="164" fontId="16" fillId="6" borderId="42" xfId="0" applyNumberFormat="1" applyFont="1" applyFill="1" applyBorder="1" applyAlignment="1">
      <alignment vertical="top" shrinkToFit="1"/>
    </xf>
    <xf numFmtId="4" fontId="16" fillId="6" borderId="42" xfId="0" applyNumberFormat="1" applyFont="1" applyFill="1" applyBorder="1" applyAlignment="1" applyProtection="1">
      <alignment vertical="top" shrinkToFit="1"/>
      <protection locked="0"/>
    </xf>
    <xf numFmtId="4" fontId="16" fillId="6" borderId="43" xfId="0" applyNumberFormat="1" applyFont="1" applyFill="1" applyBorder="1" applyAlignment="1">
      <alignment vertical="top" shrinkToFit="1"/>
    </xf>
    <xf numFmtId="0" fontId="16" fillId="6" borderId="0" xfId="0" applyFont="1" applyFill="1" applyBorder="1" applyAlignment="1">
      <alignment vertical="top"/>
    </xf>
    <xf numFmtId="49" fontId="16" fillId="6" borderId="0" xfId="0" applyNumberFormat="1" applyFont="1" applyFill="1" applyBorder="1" applyAlignment="1">
      <alignment vertical="top"/>
    </xf>
    <xf numFmtId="4" fontId="16" fillId="6" borderId="0" xfId="0" applyNumberFormat="1" applyFont="1" applyFill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213" t="s">
        <v>41</v>
      </c>
      <c r="B2" s="213"/>
      <c r="C2" s="213"/>
      <c r="D2" s="213"/>
      <c r="E2" s="213"/>
      <c r="F2" s="213"/>
      <c r="G2" s="21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abSelected="1" topLeftCell="B1" zoomScaleNormal="100" zoomScaleSheetLayoutView="75" workbookViewId="0">
      <selection activeCell="D6" sqref="D6:G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49" t="s">
        <v>4</v>
      </c>
      <c r="C1" s="250"/>
      <c r="D1" s="250"/>
      <c r="E1" s="250"/>
      <c r="F1" s="250"/>
      <c r="G1" s="250"/>
      <c r="H1" s="250"/>
      <c r="I1" s="250"/>
      <c r="J1" s="251"/>
    </row>
    <row r="2" spans="1:15" ht="36" customHeight="1" x14ac:dyDescent="0.2">
      <c r="A2" s="2"/>
      <c r="B2" s="77" t="s">
        <v>24</v>
      </c>
      <c r="C2" s="78"/>
      <c r="D2" s="79" t="s">
        <v>49</v>
      </c>
      <c r="E2" s="255" t="s">
        <v>305</v>
      </c>
      <c r="F2" s="256"/>
      <c r="G2" s="256"/>
      <c r="H2" s="256"/>
      <c r="I2" s="256"/>
      <c r="J2" s="257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58" t="s">
        <v>46</v>
      </c>
      <c r="F3" s="259"/>
      <c r="G3" s="259"/>
      <c r="H3" s="259"/>
      <c r="I3" s="259"/>
      <c r="J3" s="260"/>
    </row>
    <row r="4" spans="1:15" ht="23.25" customHeight="1" x14ac:dyDescent="0.2">
      <c r="A4" s="76">
        <v>1968</v>
      </c>
      <c r="B4" s="82" t="s">
        <v>48</v>
      </c>
      <c r="C4" s="83"/>
      <c r="D4" s="84" t="s">
        <v>43</v>
      </c>
      <c r="E4" s="238" t="s">
        <v>44</v>
      </c>
      <c r="F4" s="239"/>
      <c r="G4" s="239"/>
      <c r="H4" s="239"/>
      <c r="I4" s="239"/>
      <c r="J4" s="240"/>
    </row>
    <row r="5" spans="1:15" ht="24" customHeight="1" x14ac:dyDescent="0.2">
      <c r="A5" s="2"/>
      <c r="B5" s="31" t="s">
        <v>23</v>
      </c>
      <c r="D5" s="243"/>
      <c r="E5" s="244"/>
      <c r="F5" s="244"/>
      <c r="G5" s="244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45"/>
      <c r="E6" s="246"/>
      <c r="F6" s="246"/>
      <c r="G6" s="246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47"/>
      <c r="F7" s="248"/>
      <c r="G7" s="248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62" t="s">
        <v>51</v>
      </c>
      <c r="E11" s="262"/>
      <c r="F11" s="262"/>
      <c r="G11" s="262"/>
      <c r="H11" s="18" t="s">
        <v>42</v>
      </c>
      <c r="I11" s="86" t="s">
        <v>55</v>
      </c>
      <c r="J11" s="8"/>
    </row>
    <row r="12" spans="1:15" ht="15.75" customHeight="1" x14ac:dyDescent="0.2">
      <c r="A12" s="2"/>
      <c r="B12" s="28"/>
      <c r="C12" s="55"/>
      <c r="D12" s="237" t="s">
        <v>52</v>
      </c>
      <c r="E12" s="237"/>
      <c r="F12" s="237"/>
      <c r="G12" s="237"/>
      <c r="H12" s="18" t="s">
        <v>36</v>
      </c>
      <c r="I12" s="87"/>
      <c r="J12" s="8"/>
    </row>
    <row r="13" spans="1:15" ht="15.75" customHeight="1" x14ac:dyDescent="0.2">
      <c r="A13" s="2"/>
      <c r="B13" s="29"/>
      <c r="C13" s="56"/>
      <c r="D13" s="85" t="s">
        <v>54</v>
      </c>
      <c r="E13" s="241" t="s">
        <v>53</v>
      </c>
      <c r="F13" s="242"/>
      <c r="G13" s="24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61"/>
      <c r="F15" s="261"/>
      <c r="G15" s="263"/>
      <c r="H15" s="263"/>
      <c r="I15" s="263" t="s">
        <v>31</v>
      </c>
      <c r="J15" s="264"/>
    </row>
    <row r="16" spans="1:15" ht="23.25" customHeight="1" x14ac:dyDescent="0.2">
      <c r="A16" s="140" t="s">
        <v>26</v>
      </c>
      <c r="B16" s="38" t="s">
        <v>26</v>
      </c>
      <c r="C16" s="62"/>
      <c r="D16" s="63"/>
      <c r="E16" s="226"/>
      <c r="F16" s="227"/>
      <c r="G16" s="226"/>
      <c r="H16" s="227"/>
      <c r="I16" s="226">
        <f>SUMIF(F49:F60,A16,I49:I60)+SUMIF(F49:F60,"PSU",I49:I60)</f>
        <v>0</v>
      </c>
      <c r="J16" s="228"/>
    </row>
    <row r="17" spans="1:10" ht="23.25" customHeight="1" x14ac:dyDescent="0.2">
      <c r="A17" s="140" t="s">
        <v>27</v>
      </c>
      <c r="B17" s="38" t="s">
        <v>27</v>
      </c>
      <c r="C17" s="62"/>
      <c r="D17" s="63"/>
      <c r="E17" s="226"/>
      <c r="F17" s="227"/>
      <c r="G17" s="226"/>
      <c r="H17" s="227"/>
      <c r="I17" s="226">
        <f>SUMIF(F49:F60,A17,I49:I60)</f>
        <v>0</v>
      </c>
      <c r="J17" s="228"/>
    </row>
    <row r="18" spans="1:10" ht="23.25" customHeight="1" x14ac:dyDescent="0.2">
      <c r="A18" s="140" t="s">
        <v>28</v>
      </c>
      <c r="B18" s="38" t="s">
        <v>28</v>
      </c>
      <c r="C18" s="62"/>
      <c r="D18" s="63"/>
      <c r="E18" s="226"/>
      <c r="F18" s="227"/>
      <c r="G18" s="226"/>
      <c r="H18" s="227"/>
      <c r="I18" s="226">
        <f>SUMIF(F49:F60,A18,I49:I60)</f>
        <v>0</v>
      </c>
      <c r="J18" s="228"/>
    </row>
    <row r="19" spans="1:10" ht="23.25" customHeight="1" x14ac:dyDescent="0.2">
      <c r="A19" s="140" t="s">
        <v>84</v>
      </c>
      <c r="B19" s="38" t="s">
        <v>29</v>
      </c>
      <c r="C19" s="62"/>
      <c r="D19" s="63"/>
      <c r="E19" s="226"/>
      <c r="F19" s="227"/>
      <c r="G19" s="226"/>
      <c r="H19" s="227"/>
      <c r="I19" s="226">
        <f>SUMIF(F49:F60,A19,I49:I60)</f>
        <v>0</v>
      </c>
      <c r="J19" s="228"/>
    </row>
    <row r="20" spans="1:10" ht="23.25" customHeight="1" x14ac:dyDescent="0.2">
      <c r="A20" s="140" t="s">
        <v>85</v>
      </c>
      <c r="B20" s="38" t="s">
        <v>30</v>
      </c>
      <c r="C20" s="62"/>
      <c r="D20" s="63"/>
      <c r="E20" s="226"/>
      <c r="F20" s="227"/>
      <c r="G20" s="226"/>
      <c r="H20" s="227"/>
      <c r="I20" s="226">
        <f>SUMIF(F49:F60,A20,I49:I60)</f>
        <v>0</v>
      </c>
      <c r="J20" s="228"/>
    </row>
    <row r="21" spans="1:10" ht="23.25" customHeight="1" x14ac:dyDescent="0.2">
      <c r="A21" s="2"/>
      <c r="B21" s="48" t="s">
        <v>31</v>
      </c>
      <c r="C21" s="64"/>
      <c r="D21" s="65"/>
      <c r="E21" s="229"/>
      <c r="F21" s="265"/>
      <c r="G21" s="229"/>
      <c r="H21" s="265"/>
      <c r="I21" s="229">
        <f>SUM(I16:J20)</f>
        <v>0</v>
      </c>
      <c r="J21" s="230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24">
        <f>ZakladDPHSniVypocet</f>
        <v>0</v>
      </c>
      <c r="H23" s="225"/>
      <c r="I23" s="22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22">
        <f>IF(A24&gt;50, ROUNDUP(A23, 0), ROUNDDOWN(A23, 0))</f>
        <v>0</v>
      </c>
      <c r="H24" s="223"/>
      <c r="I24" s="22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24">
        <f>ZakladDPHZaklVypocet</f>
        <v>0</v>
      </c>
      <c r="H25" s="225"/>
      <c r="I25" s="22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52">
        <f>IF(A26&gt;50, ROUNDUP(A25, 0), ROUNDDOWN(A25, 0))</f>
        <v>0</v>
      </c>
      <c r="H26" s="253"/>
      <c r="I26" s="253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54">
        <f>CenaCelkem-(ZakladDPHSni+DPHSni+ZakladDPHZakl+DPHZakl)</f>
        <v>0</v>
      </c>
      <c r="H27" s="254"/>
      <c r="I27" s="254"/>
      <c r="J27" s="41" t="str">
        <f t="shared" si="0"/>
        <v>CZK</v>
      </c>
    </row>
    <row r="28" spans="1:10" ht="27.75" hidden="1" customHeight="1" thickBot="1" x14ac:dyDescent="0.25">
      <c r="A28" s="2"/>
      <c r="B28" s="114" t="s">
        <v>25</v>
      </c>
      <c r="C28" s="115"/>
      <c r="D28" s="115"/>
      <c r="E28" s="116"/>
      <c r="F28" s="117"/>
      <c r="G28" s="232">
        <f>ZakladDPHSniVypocet+ZakladDPHZaklVypocet</f>
        <v>0</v>
      </c>
      <c r="H28" s="232"/>
      <c r="I28" s="232"/>
      <c r="J28" s="11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4" t="s">
        <v>37</v>
      </c>
      <c r="C29" s="119"/>
      <c r="D29" s="119"/>
      <c r="E29" s="119"/>
      <c r="F29" s="120"/>
      <c r="G29" s="231">
        <f>IF(A29&gt;50, ROUNDUP(A27, 0), ROUNDDOWN(A27, 0))</f>
        <v>0</v>
      </c>
      <c r="H29" s="231"/>
      <c r="I29" s="231"/>
      <c r="J29" s="121" t="s">
        <v>58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3"/>
      <c r="E34" s="234"/>
      <c r="G34" s="235"/>
      <c r="H34" s="236"/>
      <c r="I34" s="236"/>
      <c r="J34" s="25"/>
    </row>
    <row r="35" spans="1:10" ht="12.75" customHeight="1" x14ac:dyDescent="0.2">
      <c r="A35" s="2"/>
      <c r="B35" s="2"/>
      <c r="D35" s="221" t="s">
        <v>2</v>
      </c>
      <c r="E35" s="221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1" t="s">
        <v>17</v>
      </c>
      <c r="C37" s="92"/>
      <c r="D37" s="92"/>
      <c r="E37" s="92"/>
      <c r="F37" s="93"/>
      <c r="G37" s="93"/>
      <c r="H37" s="93"/>
      <c r="I37" s="93"/>
      <c r="J37" s="94"/>
    </row>
    <row r="38" spans="1:10" ht="25.5" hidden="1" customHeight="1" x14ac:dyDescent="0.2">
      <c r="A38" s="90" t="s">
        <v>39</v>
      </c>
      <c r="B38" s="95" t="s">
        <v>18</v>
      </c>
      <c r="C38" s="96" t="s">
        <v>6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19</v>
      </c>
      <c r="I38" s="98" t="s">
        <v>1</v>
      </c>
      <c r="J38" s="99" t="s">
        <v>0</v>
      </c>
    </row>
    <row r="39" spans="1:10" ht="25.5" hidden="1" customHeight="1" x14ac:dyDescent="0.2">
      <c r="A39" s="90">
        <v>1</v>
      </c>
      <c r="B39" s="100" t="s">
        <v>56</v>
      </c>
      <c r="C39" s="216"/>
      <c r="D39" s="216"/>
      <c r="E39" s="216"/>
      <c r="F39" s="101">
        <f>'SO 01 011a Pol'!AE148</f>
        <v>0</v>
      </c>
      <c r="G39" s="102">
        <f>'SO 01 011a Pol'!AF148</f>
        <v>0</v>
      </c>
      <c r="H39" s="103">
        <f>(F39*SazbaDPH1/100)+(G39*SazbaDPH2/100)</f>
        <v>0</v>
      </c>
      <c r="I39" s="103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0">
        <v>2</v>
      </c>
      <c r="B40" s="105" t="s">
        <v>45</v>
      </c>
      <c r="C40" s="217" t="s">
        <v>46</v>
      </c>
      <c r="D40" s="217"/>
      <c r="E40" s="217"/>
      <c r="F40" s="106">
        <f>'SO 01 011a Pol'!AE148</f>
        <v>0</v>
      </c>
      <c r="G40" s="107">
        <f>'SO 01 011a Pol'!AF148</f>
        <v>0</v>
      </c>
      <c r="H40" s="107">
        <f>(F40*SazbaDPH1/100)+(G40*SazbaDPH2/100)</f>
        <v>0</v>
      </c>
      <c r="I40" s="107">
        <f>F40+G40+H40</f>
        <v>0</v>
      </c>
      <c r="J40" s="108" t="str">
        <f>IF(CenaCelkemVypocet=0,"",I40/CenaCelkemVypocet*100)</f>
        <v/>
      </c>
    </row>
    <row r="41" spans="1:10" ht="25.5" hidden="1" customHeight="1" x14ac:dyDescent="0.2">
      <c r="A41" s="90">
        <v>3</v>
      </c>
      <c r="B41" s="109" t="s">
        <v>43</v>
      </c>
      <c r="C41" s="216" t="s">
        <v>44</v>
      </c>
      <c r="D41" s="216"/>
      <c r="E41" s="216"/>
      <c r="F41" s="110">
        <f>'SO 01 011a Pol'!AE148</f>
        <v>0</v>
      </c>
      <c r="G41" s="103">
        <f>'SO 01 011a Pol'!AF148</f>
        <v>0</v>
      </c>
      <c r="H41" s="103">
        <f>(F41*SazbaDPH1/100)+(G41*SazbaDPH2/100)</f>
        <v>0</v>
      </c>
      <c r="I41" s="103">
        <f>F41+G41+H41</f>
        <v>0</v>
      </c>
      <c r="J41" s="104" t="str">
        <f>IF(CenaCelkemVypocet=0,"",I41/CenaCelkemVypocet*100)</f>
        <v/>
      </c>
    </row>
    <row r="42" spans="1:10" ht="25.5" hidden="1" customHeight="1" x14ac:dyDescent="0.2">
      <c r="A42" s="90"/>
      <c r="B42" s="218" t="s">
        <v>57</v>
      </c>
      <c r="C42" s="219"/>
      <c r="D42" s="219"/>
      <c r="E42" s="220"/>
      <c r="F42" s="111">
        <f>SUMIF(A39:A41,"=1",F39:F41)</f>
        <v>0</v>
      </c>
      <c r="G42" s="112">
        <f>SUMIF(A39:A41,"=1",G39:G41)</f>
        <v>0</v>
      </c>
      <c r="H42" s="112">
        <f>SUMIF(A39:A41,"=1",H39:H41)</f>
        <v>0</v>
      </c>
      <c r="I42" s="112">
        <f>SUMIF(A39:A41,"=1",I39:I41)</f>
        <v>0</v>
      </c>
      <c r="J42" s="113">
        <f>SUMIF(A39:A41,"=1",J39:J41)</f>
        <v>0</v>
      </c>
    </row>
    <row r="46" spans="1:10" ht="15.75" x14ac:dyDescent="0.25">
      <c r="B46" s="122" t="s">
        <v>59</v>
      </c>
    </row>
    <row r="48" spans="1:10" ht="25.5" customHeight="1" x14ac:dyDescent="0.2">
      <c r="A48" s="124"/>
      <c r="B48" s="127" t="s">
        <v>18</v>
      </c>
      <c r="C48" s="127" t="s">
        <v>6</v>
      </c>
      <c r="D48" s="128"/>
      <c r="E48" s="128"/>
      <c r="F48" s="129" t="s">
        <v>60</v>
      </c>
      <c r="G48" s="129"/>
      <c r="H48" s="129"/>
      <c r="I48" s="129" t="s">
        <v>31</v>
      </c>
      <c r="J48" s="129" t="s">
        <v>0</v>
      </c>
    </row>
    <row r="49" spans="1:10" ht="36.75" customHeight="1" x14ac:dyDescent="0.2">
      <c r="A49" s="125"/>
      <c r="B49" s="130" t="s">
        <v>61</v>
      </c>
      <c r="C49" s="214" t="s">
        <v>62</v>
      </c>
      <c r="D49" s="215"/>
      <c r="E49" s="215"/>
      <c r="F49" s="136" t="s">
        <v>26</v>
      </c>
      <c r="G49" s="137"/>
      <c r="H49" s="137"/>
      <c r="I49" s="137">
        <f>'SO 01 011a Pol'!G8</f>
        <v>0</v>
      </c>
      <c r="J49" s="134" t="str">
        <f>IF(I61=0,"",I49/I61*100)</f>
        <v/>
      </c>
    </row>
    <row r="50" spans="1:10" ht="36.75" customHeight="1" x14ac:dyDescent="0.2">
      <c r="A50" s="125"/>
      <c r="B50" s="130" t="s">
        <v>63</v>
      </c>
      <c r="C50" s="214" t="s">
        <v>64</v>
      </c>
      <c r="D50" s="215"/>
      <c r="E50" s="215"/>
      <c r="F50" s="136" t="s">
        <v>26</v>
      </c>
      <c r="G50" s="137"/>
      <c r="H50" s="137"/>
      <c r="I50" s="137">
        <f>'SO 01 011a Pol'!G36</f>
        <v>0</v>
      </c>
      <c r="J50" s="134" t="str">
        <f>IF(I61=0,"",I50/I61*100)</f>
        <v/>
      </c>
    </row>
    <row r="51" spans="1:10" ht="36.75" customHeight="1" x14ac:dyDescent="0.2">
      <c r="A51" s="125"/>
      <c r="B51" s="130" t="s">
        <v>65</v>
      </c>
      <c r="C51" s="214" t="s">
        <v>66</v>
      </c>
      <c r="D51" s="215"/>
      <c r="E51" s="215"/>
      <c r="F51" s="136" t="s">
        <v>26</v>
      </c>
      <c r="G51" s="137"/>
      <c r="H51" s="137"/>
      <c r="I51" s="137">
        <f>'SO 01 011a Pol'!G62</f>
        <v>0</v>
      </c>
      <c r="J51" s="134" t="str">
        <f>IF(I61=0,"",I51/I61*100)</f>
        <v/>
      </c>
    </row>
    <row r="52" spans="1:10" ht="36.75" customHeight="1" x14ac:dyDescent="0.2">
      <c r="A52" s="125"/>
      <c r="B52" s="130" t="s">
        <v>67</v>
      </c>
      <c r="C52" s="214" t="s">
        <v>68</v>
      </c>
      <c r="D52" s="215"/>
      <c r="E52" s="215"/>
      <c r="F52" s="136" t="s">
        <v>26</v>
      </c>
      <c r="G52" s="137"/>
      <c r="H52" s="137"/>
      <c r="I52" s="137">
        <f>'SO 01 011a Pol'!G77</f>
        <v>0</v>
      </c>
      <c r="J52" s="134" t="str">
        <f>IF(I61=0,"",I52/I61*100)</f>
        <v/>
      </c>
    </row>
    <row r="53" spans="1:10" ht="36.75" customHeight="1" x14ac:dyDescent="0.2">
      <c r="A53" s="125"/>
      <c r="B53" s="130" t="s">
        <v>69</v>
      </c>
      <c r="C53" s="214" t="s">
        <v>70</v>
      </c>
      <c r="D53" s="215"/>
      <c r="E53" s="215"/>
      <c r="F53" s="136" t="s">
        <v>27</v>
      </c>
      <c r="G53" s="137"/>
      <c r="H53" s="137"/>
      <c r="I53" s="137">
        <f>'SO 01 011a Pol'!G79</f>
        <v>0</v>
      </c>
      <c r="J53" s="134" t="str">
        <f>IF(I61=0,"",I53/I61*100)</f>
        <v/>
      </c>
    </row>
    <row r="54" spans="1:10" ht="36.75" customHeight="1" x14ac:dyDescent="0.2">
      <c r="A54" s="125"/>
      <c r="B54" s="130" t="s">
        <v>71</v>
      </c>
      <c r="C54" s="214" t="s">
        <v>72</v>
      </c>
      <c r="D54" s="215"/>
      <c r="E54" s="215"/>
      <c r="F54" s="136" t="s">
        <v>27</v>
      </c>
      <c r="G54" s="137"/>
      <c r="H54" s="137"/>
      <c r="I54" s="137">
        <f>'SO 01 011a Pol'!G120</f>
        <v>0</v>
      </c>
      <c r="J54" s="134" t="str">
        <f>IF(I61=0,"",I54/I61*100)</f>
        <v/>
      </c>
    </row>
    <row r="55" spans="1:10" ht="36.75" customHeight="1" x14ac:dyDescent="0.2">
      <c r="A55" s="125"/>
      <c r="B55" s="130" t="s">
        <v>73</v>
      </c>
      <c r="C55" s="214" t="s">
        <v>74</v>
      </c>
      <c r="D55" s="215"/>
      <c r="E55" s="215"/>
      <c r="F55" s="136" t="s">
        <v>27</v>
      </c>
      <c r="G55" s="137"/>
      <c r="H55" s="137"/>
      <c r="I55" s="137">
        <f>'SO 01 011a Pol'!G139</f>
        <v>0</v>
      </c>
      <c r="J55" s="134" t="str">
        <f>IF(I61=0,"",I55/I61*100)</f>
        <v/>
      </c>
    </row>
    <row r="56" spans="1:10" ht="36.75" customHeight="1" x14ac:dyDescent="0.2">
      <c r="A56" s="125"/>
      <c r="B56" s="130" t="s">
        <v>75</v>
      </c>
      <c r="C56" s="214" t="s">
        <v>76</v>
      </c>
      <c r="D56" s="215"/>
      <c r="E56" s="215"/>
      <c r="F56" s="136" t="s">
        <v>27</v>
      </c>
      <c r="G56" s="137"/>
      <c r="H56" s="137"/>
      <c r="I56" s="137">
        <f>'SO 01 011a Pol'!G150</f>
        <v>0</v>
      </c>
      <c r="J56" s="134" t="str">
        <f>IF(I61=0,"",I56/I61*100)</f>
        <v/>
      </c>
    </row>
    <row r="57" spans="1:10" ht="36.75" customHeight="1" x14ac:dyDescent="0.2">
      <c r="A57" s="125"/>
      <c r="B57" s="130" t="s">
        <v>77</v>
      </c>
      <c r="C57" s="214" t="s">
        <v>78</v>
      </c>
      <c r="D57" s="215"/>
      <c r="E57" s="215"/>
      <c r="F57" s="136" t="s">
        <v>27</v>
      </c>
      <c r="G57" s="137"/>
      <c r="H57" s="137"/>
      <c r="I57" s="137">
        <f>'SO 01 011a Pol'!G155</f>
        <v>0</v>
      </c>
      <c r="J57" s="134" t="str">
        <f>IF(I61=0,"",I57/I61*100)</f>
        <v/>
      </c>
    </row>
    <row r="58" spans="1:10" ht="36.75" customHeight="1" x14ac:dyDescent="0.2">
      <c r="A58" s="125"/>
      <c r="B58" s="130" t="s">
        <v>79</v>
      </c>
      <c r="C58" s="214" t="s">
        <v>80</v>
      </c>
      <c r="D58" s="215"/>
      <c r="E58" s="215"/>
      <c r="F58" s="136" t="s">
        <v>28</v>
      </c>
      <c r="G58" s="137"/>
      <c r="H58" s="137"/>
      <c r="I58" s="137">
        <f>'SO 01 011a Pol'!G158</f>
        <v>0</v>
      </c>
      <c r="J58" s="134" t="str">
        <f>IF(I61=0,"",I58/I61*100)</f>
        <v/>
      </c>
    </row>
    <row r="59" spans="1:10" ht="36.75" customHeight="1" x14ac:dyDescent="0.2">
      <c r="A59" s="125"/>
      <c r="B59" s="130" t="s">
        <v>81</v>
      </c>
      <c r="C59" s="214" t="s">
        <v>82</v>
      </c>
      <c r="D59" s="215"/>
      <c r="E59" s="215"/>
      <c r="F59" s="136" t="s">
        <v>83</v>
      </c>
      <c r="G59" s="137"/>
      <c r="H59" s="137"/>
      <c r="I59" s="137">
        <f>'SO 01 011a Pol'!G160</f>
        <v>0</v>
      </c>
      <c r="J59" s="134" t="str">
        <f>IF(I61=0,"",I59/I61*100)</f>
        <v/>
      </c>
    </row>
    <row r="60" spans="1:10" ht="36.75" customHeight="1" x14ac:dyDescent="0.2">
      <c r="A60" s="125"/>
      <c r="B60" s="130" t="s">
        <v>84</v>
      </c>
      <c r="C60" s="214" t="s">
        <v>29</v>
      </c>
      <c r="D60" s="215"/>
      <c r="E60" s="215"/>
      <c r="F60" s="136" t="s">
        <v>84</v>
      </c>
      <c r="G60" s="137"/>
      <c r="H60" s="137"/>
      <c r="I60" s="137">
        <f>'SO 01 011a Pol'!G168</f>
        <v>0</v>
      </c>
      <c r="J60" s="134" t="str">
        <f>IF(I61=0,"",I60/I61*100)</f>
        <v/>
      </c>
    </row>
    <row r="61" spans="1:10" ht="25.5" customHeight="1" x14ac:dyDescent="0.2">
      <c r="A61" s="126"/>
      <c r="B61" s="131" t="s">
        <v>1</v>
      </c>
      <c r="C61" s="132"/>
      <c r="D61" s="133"/>
      <c r="E61" s="133"/>
      <c r="F61" s="138"/>
      <c r="G61" s="139"/>
      <c r="H61" s="139"/>
      <c r="I61" s="139">
        <f>SUM(I49:I60)</f>
        <v>0</v>
      </c>
      <c r="J61" s="135">
        <f>SUM(J49:J60)</f>
        <v>0</v>
      </c>
    </row>
    <row r="62" spans="1:10" x14ac:dyDescent="0.2">
      <c r="F62" s="88"/>
      <c r="G62" s="88"/>
      <c r="H62" s="88"/>
      <c r="I62" s="88"/>
      <c r="J62" s="89"/>
    </row>
    <row r="63" spans="1:10" x14ac:dyDescent="0.2">
      <c r="F63" s="88"/>
      <c r="G63" s="88"/>
      <c r="H63" s="88"/>
      <c r="I63" s="88"/>
      <c r="J63" s="89"/>
    </row>
    <row r="64" spans="1:10" x14ac:dyDescent="0.2">
      <c r="F64" s="88"/>
      <c r="G64" s="88"/>
      <c r="H64" s="88"/>
      <c r="I64" s="88"/>
      <c r="J64" s="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60:E60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66" t="s">
        <v>7</v>
      </c>
      <c r="B1" s="266"/>
      <c r="C1" s="267"/>
      <c r="D1" s="266"/>
      <c r="E1" s="266"/>
      <c r="F1" s="266"/>
      <c r="G1" s="266"/>
    </row>
    <row r="2" spans="1:7" ht="24.95" customHeight="1" x14ac:dyDescent="0.2">
      <c r="A2" s="50" t="s">
        <v>8</v>
      </c>
      <c r="B2" s="49"/>
      <c r="C2" s="268"/>
      <c r="D2" s="268"/>
      <c r="E2" s="268"/>
      <c r="F2" s="268"/>
      <c r="G2" s="269"/>
    </row>
    <row r="3" spans="1:7" ht="24.95" customHeight="1" x14ac:dyDescent="0.2">
      <c r="A3" s="50" t="s">
        <v>9</v>
      </c>
      <c r="B3" s="49"/>
      <c r="C3" s="268"/>
      <c r="D3" s="268"/>
      <c r="E3" s="268"/>
      <c r="F3" s="268"/>
      <c r="G3" s="269"/>
    </row>
    <row r="4" spans="1:7" ht="24.95" customHeight="1" x14ac:dyDescent="0.2">
      <c r="A4" s="50" t="s">
        <v>10</v>
      </c>
      <c r="B4" s="49"/>
      <c r="C4" s="268"/>
      <c r="D4" s="268"/>
      <c r="E4" s="268"/>
      <c r="F4" s="268"/>
      <c r="G4" s="26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14"/>
  <sheetViews>
    <sheetView workbookViewId="0">
      <pane ySplit="7" topLeftCell="A136" activePane="bottomLeft" state="frozen"/>
      <selection pane="bottomLeft" activeCell="AA163" sqref="AA163"/>
    </sheetView>
  </sheetViews>
  <sheetFormatPr defaultRowHeight="12.75" outlineLevelRow="1" x14ac:dyDescent="0.2"/>
  <cols>
    <col min="1" max="1" width="3.42578125" customWidth="1"/>
    <col min="2" max="2" width="12.7109375" style="123" customWidth="1"/>
    <col min="3" max="3" width="38.28515625" style="123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70" t="s">
        <v>7</v>
      </c>
      <c r="B1" s="270"/>
      <c r="C1" s="270"/>
      <c r="D1" s="270"/>
      <c r="E1" s="270"/>
      <c r="F1" s="270"/>
      <c r="G1" s="270"/>
      <c r="AG1" t="s">
        <v>86</v>
      </c>
    </row>
    <row r="2" spans="1:60" ht="25.15" customHeight="1" x14ac:dyDescent="0.2">
      <c r="A2" s="141" t="s">
        <v>8</v>
      </c>
      <c r="B2" s="49" t="s">
        <v>49</v>
      </c>
      <c r="C2" s="271" t="s">
        <v>50</v>
      </c>
      <c r="D2" s="272"/>
      <c r="E2" s="272"/>
      <c r="F2" s="272"/>
      <c r="G2" s="273"/>
      <c r="AG2" t="s">
        <v>87</v>
      </c>
    </row>
    <row r="3" spans="1:60" ht="25.15" customHeight="1" x14ac:dyDescent="0.2">
      <c r="A3" s="141" t="s">
        <v>9</v>
      </c>
      <c r="B3" s="49" t="s">
        <v>45</v>
      </c>
      <c r="C3" s="271" t="s">
        <v>46</v>
      </c>
      <c r="D3" s="272"/>
      <c r="E3" s="272"/>
      <c r="F3" s="272"/>
      <c r="G3" s="273"/>
      <c r="AC3" s="123" t="s">
        <v>87</v>
      </c>
      <c r="AG3" t="s">
        <v>88</v>
      </c>
    </row>
    <row r="4" spans="1:60" ht="25.15" customHeight="1" x14ac:dyDescent="0.2">
      <c r="A4" s="142" t="s">
        <v>10</v>
      </c>
      <c r="B4" s="143" t="s">
        <v>43</v>
      </c>
      <c r="C4" s="274" t="s">
        <v>44</v>
      </c>
      <c r="D4" s="275"/>
      <c r="E4" s="275"/>
      <c r="F4" s="275"/>
      <c r="G4" s="276"/>
      <c r="AG4" t="s">
        <v>89</v>
      </c>
    </row>
    <row r="5" spans="1:60" x14ac:dyDescent="0.2">
      <c r="D5" s="10"/>
    </row>
    <row r="6" spans="1:60" ht="38.25" x14ac:dyDescent="0.2">
      <c r="A6" s="145" t="s">
        <v>90</v>
      </c>
      <c r="B6" s="147" t="s">
        <v>91</v>
      </c>
      <c r="C6" s="147" t="s">
        <v>92</v>
      </c>
      <c r="D6" s="146" t="s">
        <v>93</v>
      </c>
      <c r="E6" s="145" t="s">
        <v>94</v>
      </c>
      <c r="F6" s="144" t="s">
        <v>95</v>
      </c>
      <c r="G6" s="145" t="s">
        <v>31</v>
      </c>
      <c r="H6" s="148" t="s">
        <v>32</v>
      </c>
      <c r="I6" s="148" t="s">
        <v>96</v>
      </c>
      <c r="J6" s="148" t="s">
        <v>33</v>
      </c>
      <c r="K6" s="148" t="s">
        <v>97</v>
      </c>
      <c r="L6" s="148" t="s">
        <v>98</v>
      </c>
      <c r="M6" s="148" t="s">
        <v>99</v>
      </c>
      <c r="N6" s="148" t="s">
        <v>100</v>
      </c>
      <c r="O6" s="148" t="s">
        <v>101</v>
      </c>
      <c r="P6" s="148" t="s">
        <v>102</v>
      </c>
      <c r="Q6" s="148" t="s">
        <v>103</v>
      </c>
      <c r="R6" s="148" t="s">
        <v>104</v>
      </c>
      <c r="S6" s="148" t="s">
        <v>105</v>
      </c>
      <c r="T6" s="148" t="s">
        <v>106</v>
      </c>
      <c r="U6" s="148" t="s">
        <v>107</v>
      </c>
      <c r="V6" s="148" t="s">
        <v>108</v>
      </c>
      <c r="W6" s="148" t="s">
        <v>109</v>
      </c>
      <c r="X6" s="148" t="s">
        <v>110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</row>
    <row r="8" spans="1:60" x14ac:dyDescent="0.2">
      <c r="A8" s="165" t="s">
        <v>111</v>
      </c>
      <c r="B8" s="166" t="s">
        <v>61</v>
      </c>
      <c r="C8" s="185" t="s">
        <v>62</v>
      </c>
      <c r="D8" s="167"/>
      <c r="E8" s="168"/>
      <c r="F8" s="169"/>
      <c r="G8" s="170">
        <f>SUMIF(AG9:AG31,"&lt;&gt;NOR",G9:G31)</f>
        <v>0</v>
      </c>
      <c r="H8" s="164"/>
      <c r="I8" s="164">
        <f>SUM(I9:I31)</f>
        <v>0</v>
      </c>
      <c r="J8" s="164"/>
      <c r="K8" s="164">
        <f>SUM(K9:K31)</f>
        <v>0</v>
      </c>
      <c r="L8" s="164"/>
      <c r="M8" s="164">
        <f>SUM(M9:M31)</f>
        <v>0</v>
      </c>
      <c r="N8" s="164"/>
      <c r="O8" s="164">
        <f>SUM(O9:O31)</f>
        <v>3.9099999999999997</v>
      </c>
      <c r="P8" s="164"/>
      <c r="Q8" s="164">
        <f>SUM(Q9:Q31)</f>
        <v>0</v>
      </c>
      <c r="R8" s="164"/>
      <c r="S8" s="164"/>
      <c r="T8" s="164"/>
      <c r="U8" s="164"/>
      <c r="V8" s="164">
        <f>SUM(V9:V31)</f>
        <v>392.19</v>
      </c>
      <c r="W8" s="164"/>
      <c r="X8" s="164"/>
      <c r="AG8" t="s">
        <v>112</v>
      </c>
    </row>
    <row r="9" spans="1:60" outlineLevel="1" x14ac:dyDescent="0.2">
      <c r="A9" s="171">
        <v>1</v>
      </c>
      <c r="B9" s="172" t="s">
        <v>113</v>
      </c>
      <c r="C9" s="186" t="s">
        <v>114</v>
      </c>
      <c r="D9" s="173" t="s">
        <v>115</v>
      </c>
      <c r="E9" s="174">
        <v>50.31</v>
      </c>
      <c r="F9" s="175"/>
      <c r="G9" s="176">
        <f>ROUND(E9*F9,2)</f>
        <v>0</v>
      </c>
      <c r="H9" s="161"/>
      <c r="I9" s="160">
        <f>ROUND(E9*H9,2)</f>
        <v>0</v>
      </c>
      <c r="J9" s="161"/>
      <c r="K9" s="160">
        <f>ROUND(E9*J9,2)</f>
        <v>0</v>
      </c>
      <c r="L9" s="160">
        <v>21</v>
      </c>
      <c r="M9" s="160">
        <f>G9*(1+L9/100)</f>
        <v>0</v>
      </c>
      <c r="N9" s="160">
        <v>4.0000000000000003E-5</v>
      </c>
      <c r="O9" s="160">
        <f>ROUND(E9*N9,2)</f>
        <v>0</v>
      </c>
      <c r="P9" s="160">
        <v>0</v>
      </c>
      <c r="Q9" s="160">
        <f>ROUND(E9*P9,2)</f>
        <v>0</v>
      </c>
      <c r="R9" s="160"/>
      <c r="S9" s="160" t="s">
        <v>116</v>
      </c>
      <c r="T9" s="160" t="s">
        <v>116</v>
      </c>
      <c r="U9" s="160">
        <v>0.08</v>
      </c>
      <c r="V9" s="160">
        <f>ROUND(E9*U9,2)</f>
        <v>4.0199999999999996</v>
      </c>
      <c r="W9" s="160"/>
      <c r="X9" s="160" t="s">
        <v>117</v>
      </c>
      <c r="Y9" s="149"/>
      <c r="Z9" s="149"/>
      <c r="AA9" s="149"/>
      <c r="AB9" s="149"/>
      <c r="AC9" s="149"/>
      <c r="AD9" s="149"/>
      <c r="AE9" s="149"/>
      <c r="AF9" s="149"/>
      <c r="AG9" s="149" t="s">
        <v>118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">
      <c r="A10" s="157"/>
      <c r="B10" s="158"/>
      <c r="C10" s="187" t="s">
        <v>119</v>
      </c>
      <c r="D10" s="162"/>
      <c r="E10" s="163">
        <v>39.6</v>
      </c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49"/>
      <c r="Z10" s="149"/>
      <c r="AA10" s="149"/>
      <c r="AB10" s="149"/>
      <c r="AC10" s="149"/>
      <c r="AD10" s="149"/>
      <c r="AE10" s="149"/>
      <c r="AF10" s="149"/>
      <c r="AG10" s="149" t="s">
        <v>120</v>
      </c>
      <c r="AH10" s="149">
        <v>0</v>
      </c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 x14ac:dyDescent="0.2">
      <c r="A11" s="157"/>
      <c r="B11" s="158"/>
      <c r="C11" s="187" t="s">
        <v>121</v>
      </c>
      <c r="D11" s="162"/>
      <c r="E11" s="163">
        <v>10.71</v>
      </c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49"/>
      <c r="Z11" s="149"/>
      <c r="AA11" s="149"/>
      <c r="AB11" s="149"/>
      <c r="AC11" s="149"/>
      <c r="AD11" s="149"/>
      <c r="AE11" s="149"/>
      <c r="AF11" s="149"/>
      <c r="AG11" s="149" t="s">
        <v>120</v>
      </c>
      <c r="AH11" s="149">
        <v>0</v>
      </c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ht="22.5" outlineLevel="1" x14ac:dyDescent="0.2">
      <c r="A12" s="171">
        <v>2</v>
      </c>
      <c r="B12" s="172" t="s">
        <v>122</v>
      </c>
      <c r="C12" s="186" t="s">
        <v>123</v>
      </c>
      <c r="D12" s="173" t="s">
        <v>115</v>
      </c>
      <c r="E12" s="174">
        <v>271.57119999999998</v>
      </c>
      <c r="F12" s="175"/>
      <c r="G12" s="176">
        <f>ROUND(E12*F12,2)</f>
        <v>0</v>
      </c>
      <c r="H12" s="161"/>
      <c r="I12" s="160">
        <f>ROUND(E12*H12,2)</f>
        <v>0</v>
      </c>
      <c r="J12" s="161"/>
      <c r="K12" s="160">
        <f>ROUND(E12*J12,2)</f>
        <v>0</v>
      </c>
      <c r="L12" s="160">
        <v>21</v>
      </c>
      <c r="M12" s="160">
        <f>G12*(1+L12/100)</f>
        <v>0</v>
      </c>
      <c r="N12" s="160">
        <v>1.426E-2</v>
      </c>
      <c r="O12" s="160">
        <f>ROUND(E12*N12,2)</f>
        <v>3.87</v>
      </c>
      <c r="P12" s="160">
        <v>0</v>
      </c>
      <c r="Q12" s="160">
        <f>ROUND(E12*P12,2)</f>
        <v>0</v>
      </c>
      <c r="R12" s="160"/>
      <c r="S12" s="160" t="s">
        <v>116</v>
      </c>
      <c r="T12" s="160" t="s">
        <v>124</v>
      </c>
      <c r="U12" s="160">
        <v>1.26</v>
      </c>
      <c r="V12" s="160">
        <f>ROUND(E12*U12,2)</f>
        <v>342.18</v>
      </c>
      <c r="W12" s="160"/>
      <c r="X12" s="160" t="s">
        <v>117</v>
      </c>
      <c r="Y12" s="149"/>
      <c r="Z12" s="149"/>
      <c r="AA12" s="149"/>
      <c r="AB12" s="149"/>
      <c r="AC12" s="149"/>
      <c r="AD12" s="149"/>
      <c r="AE12" s="149"/>
      <c r="AF12" s="149"/>
      <c r="AG12" s="149" t="s">
        <v>118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 x14ac:dyDescent="0.2">
      <c r="A13" s="157"/>
      <c r="B13" s="158"/>
      <c r="C13" s="291" t="s">
        <v>125</v>
      </c>
      <c r="D13" s="292"/>
      <c r="E13" s="292"/>
      <c r="F13" s="292"/>
      <c r="G13" s="292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49"/>
      <c r="Z13" s="149"/>
      <c r="AA13" s="149"/>
      <c r="AB13" s="149"/>
      <c r="AC13" s="149"/>
      <c r="AD13" s="149"/>
      <c r="AE13" s="149"/>
      <c r="AF13" s="149"/>
      <c r="AG13" s="149" t="s">
        <v>126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 x14ac:dyDescent="0.2">
      <c r="A14" s="157"/>
      <c r="B14" s="158"/>
      <c r="C14" s="187" t="s">
        <v>127</v>
      </c>
      <c r="D14" s="162"/>
      <c r="E14" s="163">
        <v>256.608</v>
      </c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49"/>
      <c r="Z14" s="149"/>
      <c r="AA14" s="149"/>
      <c r="AB14" s="149"/>
      <c r="AC14" s="149"/>
      <c r="AD14" s="149"/>
      <c r="AE14" s="149"/>
      <c r="AF14" s="149"/>
      <c r="AG14" s="149" t="s">
        <v>120</v>
      </c>
      <c r="AH14" s="149">
        <v>0</v>
      </c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 x14ac:dyDescent="0.2">
      <c r="A15" s="157"/>
      <c r="B15" s="158"/>
      <c r="C15" s="187" t="s">
        <v>128</v>
      </c>
      <c r="D15" s="162"/>
      <c r="E15" s="163">
        <v>27.945</v>
      </c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49"/>
      <c r="Z15" s="149"/>
      <c r="AA15" s="149"/>
      <c r="AB15" s="149"/>
      <c r="AC15" s="149"/>
      <c r="AD15" s="149"/>
      <c r="AE15" s="149"/>
      <c r="AF15" s="149"/>
      <c r="AG15" s="149" t="s">
        <v>120</v>
      </c>
      <c r="AH15" s="149">
        <v>0</v>
      </c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1" x14ac:dyDescent="0.2">
      <c r="A16" s="157"/>
      <c r="B16" s="158"/>
      <c r="C16" s="187" t="s">
        <v>129</v>
      </c>
      <c r="D16" s="162"/>
      <c r="E16" s="163">
        <v>30.020199999999999</v>
      </c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49"/>
      <c r="Z16" s="149"/>
      <c r="AA16" s="149"/>
      <c r="AB16" s="149"/>
      <c r="AC16" s="149"/>
      <c r="AD16" s="149"/>
      <c r="AE16" s="149"/>
      <c r="AF16" s="149"/>
      <c r="AG16" s="149" t="s">
        <v>120</v>
      </c>
      <c r="AH16" s="149">
        <v>0</v>
      </c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 x14ac:dyDescent="0.2">
      <c r="A17" s="157"/>
      <c r="B17" s="158"/>
      <c r="C17" s="187" t="s">
        <v>130</v>
      </c>
      <c r="D17" s="162"/>
      <c r="E17" s="163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49"/>
      <c r="Z17" s="149"/>
      <c r="AA17" s="149"/>
      <c r="AB17" s="149"/>
      <c r="AC17" s="149"/>
      <c r="AD17" s="149"/>
      <c r="AE17" s="149"/>
      <c r="AF17" s="149"/>
      <c r="AG17" s="149" t="s">
        <v>120</v>
      </c>
      <c r="AH17" s="149">
        <v>0</v>
      </c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 x14ac:dyDescent="0.2">
      <c r="A18" s="157"/>
      <c r="B18" s="158"/>
      <c r="C18" s="187" t="s">
        <v>131</v>
      </c>
      <c r="D18" s="162"/>
      <c r="E18" s="163">
        <v>-39.6</v>
      </c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49"/>
      <c r="Z18" s="149"/>
      <c r="AA18" s="149"/>
      <c r="AB18" s="149"/>
      <c r="AC18" s="149"/>
      <c r="AD18" s="149"/>
      <c r="AE18" s="149"/>
      <c r="AF18" s="149"/>
      <c r="AG18" s="149" t="s">
        <v>120</v>
      </c>
      <c r="AH18" s="149">
        <v>0</v>
      </c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1" x14ac:dyDescent="0.2">
      <c r="A19" s="157"/>
      <c r="B19" s="158"/>
      <c r="C19" s="187" t="s">
        <v>132</v>
      </c>
      <c r="D19" s="162"/>
      <c r="E19" s="163">
        <v>-3.4020000000000001</v>
      </c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49"/>
      <c r="Z19" s="149"/>
      <c r="AA19" s="149"/>
      <c r="AB19" s="149"/>
      <c r="AC19" s="149"/>
      <c r="AD19" s="149"/>
      <c r="AE19" s="149"/>
      <c r="AF19" s="149"/>
      <c r="AG19" s="149" t="s">
        <v>120</v>
      </c>
      <c r="AH19" s="149">
        <v>0</v>
      </c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 x14ac:dyDescent="0.2">
      <c r="A20" s="171">
        <v>3</v>
      </c>
      <c r="B20" s="172" t="s">
        <v>133</v>
      </c>
      <c r="C20" s="186" t="s">
        <v>134</v>
      </c>
      <c r="D20" s="173" t="s">
        <v>135</v>
      </c>
      <c r="E20" s="174">
        <v>78.739999999999995</v>
      </c>
      <c r="F20" s="175"/>
      <c r="G20" s="176">
        <f>ROUND(E20*F20,2)</f>
        <v>0</v>
      </c>
      <c r="H20" s="161"/>
      <c r="I20" s="160">
        <f>ROUND(E20*H20,2)</f>
        <v>0</v>
      </c>
      <c r="J20" s="161"/>
      <c r="K20" s="160">
        <f>ROUND(E20*J20,2)</f>
        <v>0</v>
      </c>
      <c r="L20" s="160">
        <v>21</v>
      </c>
      <c r="M20" s="160">
        <f>G20*(1+L20/100)</f>
        <v>0</v>
      </c>
      <c r="N20" s="160">
        <v>3.6999999999999999E-4</v>
      </c>
      <c r="O20" s="160">
        <f>ROUND(E20*N20,2)</f>
        <v>0.03</v>
      </c>
      <c r="P20" s="160">
        <v>0</v>
      </c>
      <c r="Q20" s="160">
        <f>ROUND(E20*P20,2)</f>
        <v>0</v>
      </c>
      <c r="R20" s="160"/>
      <c r="S20" s="160" t="s">
        <v>116</v>
      </c>
      <c r="T20" s="160" t="s">
        <v>116</v>
      </c>
      <c r="U20" s="160">
        <v>0.21</v>
      </c>
      <c r="V20" s="160">
        <f>ROUND(E20*U20,2)</f>
        <v>16.54</v>
      </c>
      <c r="W20" s="160"/>
      <c r="X20" s="160" t="s">
        <v>117</v>
      </c>
      <c r="Y20" s="149"/>
      <c r="Z20" s="149"/>
      <c r="AA20" s="149"/>
      <c r="AB20" s="149"/>
      <c r="AC20" s="149"/>
      <c r="AD20" s="149"/>
      <c r="AE20" s="149"/>
      <c r="AF20" s="149"/>
      <c r="AG20" s="149" t="s">
        <v>118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 x14ac:dyDescent="0.2">
      <c r="A21" s="157"/>
      <c r="B21" s="158"/>
      <c r="C21" s="187" t="s">
        <v>136</v>
      </c>
      <c r="D21" s="162"/>
      <c r="E21" s="163">
        <v>63.36</v>
      </c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49"/>
      <c r="Z21" s="149"/>
      <c r="AA21" s="149"/>
      <c r="AB21" s="149"/>
      <c r="AC21" s="149"/>
      <c r="AD21" s="149"/>
      <c r="AE21" s="149"/>
      <c r="AF21" s="149"/>
      <c r="AG21" s="149" t="s">
        <v>120</v>
      </c>
      <c r="AH21" s="149">
        <v>0</v>
      </c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1" x14ac:dyDescent="0.2">
      <c r="A22" s="157"/>
      <c r="B22" s="158"/>
      <c r="C22" s="187" t="s">
        <v>137</v>
      </c>
      <c r="D22" s="162"/>
      <c r="E22" s="163">
        <v>8.48</v>
      </c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60"/>
      <c r="Y22" s="149"/>
      <c r="Z22" s="149"/>
      <c r="AA22" s="149"/>
      <c r="AB22" s="149"/>
      <c r="AC22" s="149"/>
      <c r="AD22" s="149"/>
      <c r="AE22" s="149"/>
      <c r="AF22" s="149"/>
      <c r="AG22" s="149" t="s">
        <v>120</v>
      </c>
      <c r="AH22" s="149">
        <v>0</v>
      </c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 x14ac:dyDescent="0.2">
      <c r="A23" s="157"/>
      <c r="B23" s="158"/>
      <c r="C23" s="187" t="s">
        <v>138</v>
      </c>
      <c r="D23" s="162"/>
      <c r="E23" s="163">
        <v>6.9</v>
      </c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49"/>
      <c r="Z23" s="149"/>
      <c r="AA23" s="149"/>
      <c r="AB23" s="149"/>
      <c r="AC23" s="149"/>
      <c r="AD23" s="149"/>
      <c r="AE23" s="149"/>
      <c r="AF23" s="149"/>
      <c r="AG23" s="149" t="s">
        <v>120</v>
      </c>
      <c r="AH23" s="149">
        <v>0</v>
      </c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 x14ac:dyDescent="0.2">
      <c r="A24" s="171">
        <v>4</v>
      </c>
      <c r="B24" s="172" t="s">
        <v>139</v>
      </c>
      <c r="C24" s="186" t="s">
        <v>140</v>
      </c>
      <c r="D24" s="173" t="s">
        <v>135</v>
      </c>
      <c r="E24" s="174">
        <v>18</v>
      </c>
      <c r="F24" s="175"/>
      <c r="G24" s="176">
        <f>ROUND(E24*F24,2)</f>
        <v>0</v>
      </c>
      <c r="H24" s="161"/>
      <c r="I24" s="160">
        <f>ROUND(E24*H24,2)</f>
        <v>0</v>
      </c>
      <c r="J24" s="161"/>
      <c r="K24" s="160">
        <f>ROUND(E24*J24,2)</f>
        <v>0</v>
      </c>
      <c r="L24" s="160">
        <v>21</v>
      </c>
      <c r="M24" s="160">
        <f>G24*(1+L24/100)</f>
        <v>0</v>
      </c>
      <c r="N24" s="160">
        <v>5.1000000000000004E-4</v>
      </c>
      <c r="O24" s="160">
        <f>ROUND(E24*N24,2)</f>
        <v>0.01</v>
      </c>
      <c r="P24" s="160">
        <v>0</v>
      </c>
      <c r="Q24" s="160">
        <f>ROUND(E24*P24,2)</f>
        <v>0</v>
      </c>
      <c r="R24" s="160"/>
      <c r="S24" s="160" t="s">
        <v>116</v>
      </c>
      <c r="T24" s="160" t="s">
        <v>116</v>
      </c>
      <c r="U24" s="160">
        <v>0.16</v>
      </c>
      <c r="V24" s="160">
        <f>ROUND(E24*U24,2)</f>
        <v>2.88</v>
      </c>
      <c r="W24" s="160"/>
      <c r="X24" s="160" t="s">
        <v>117</v>
      </c>
      <c r="Y24" s="149"/>
      <c r="Z24" s="149"/>
      <c r="AA24" s="149"/>
      <c r="AB24" s="149"/>
      <c r="AC24" s="149"/>
      <c r="AD24" s="149"/>
      <c r="AE24" s="149"/>
      <c r="AF24" s="149"/>
      <c r="AG24" s="149" t="s">
        <v>118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 x14ac:dyDescent="0.2">
      <c r="A25" s="157"/>
      <c r="B25" s="158"/>
      <c r="C25" s="187" t="s">
        <v>141</v>
      </c>
      <c r="D25" s="162"/>
      <c r="E25" s="163">
        <v>18</v>
      </c>
      <c r="F25" s="160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49"/>
      <c r="Z25" s="149"/>
      <c r="AA25" s="149"/>
      <c r="AB25" s="149"/>
      <c r="AC25" s="149"/>
      <c r="AD25" s="149"/>
      <c r="AE25" s="149"/>
      <c r="AF25" s="149"/>
      <c r="AG25" s="149" t="s">
        <v>120</v>
      </c>
      <c r="AH25" s="149">
        <v>0</v>
      </c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 x14ac:dyDescent="0.2">
      <c r="A26" s="171">
        <v>5</v>
      </c>
      <c r="B26" s="172" t="s">
        <v>142</v>
      </c>
      <c r="C26" s="186" t="s">
        <v>143</v>
      </c>
      <c r="D26" s="173" t="s">
        <v>115</v>
      </c>
      <c r="E26" s="174">
        <v>241.55099999999999</v>
      </c>
      <c r="F26" s="175"/>
      <c r="G26" s="176">
        <f>ROUND(E26*F26,2)</f>
        <v>0</v>
      </c>
      <c r="H26" s="161"/>
      <c r="I26" s="160">
        <f>ROUND(E26*H26,2)</f>
        <v>0</v>
      </c>
      <c r="J26" s="161"/>
      <c r="K26" s="160">
        <f>ROUND(E26*J26,2)</f>
        <v>0</v>
      </c>
      <c r="L26" s="160">
        <v>21</v>
      </c>
      <c r="M26" s="160">
        <f>G26*(1+L26/100)</f>
        <v>0</v>
      </c>
      <c r="N26" s="160">
        <v>2.0000000000000002E-5</v>
      </c>
      <c r="O26" s="160">
        <f>ROUND(E26*N26,2)</f>
        <v>0</v>
      </c>
      <c r="P26" s="160">
        <v>0</v>
      </c>
      <c r="Q26" s="160">
        <f>ROUND(E26*P26,2)</f>
        <v>0</v>
      </c>
      <c r="R26" s="160"/>
      <c r="S26" s="160" t="s">
        <v>116</v>
      </c>
      <c r="T26" s="160" t="s">
        <v>116</v>
      </c>
      <c r="U26" s="160">
        <v>0.11</v>
      </c>
      <c r="V26" s="160">
        <f>ROUND(E26*U26,2)</f>
        <v>26.57</v>
      </c>
      <c r="W26" s="160"/>
      <c r="X26" s="160" t="s">
        <v>117</v>
      </c>
      <c r="Y26" s="149"/>
      <c r="Z26" s="149"/>
      <c r="AA26" s="149"/>
      <c r="AB26" s="149"/>
      <c r="AC26" s="149"/>
      <c r="AD26" s="149"/>
      <c r="AE26" s="149"/>
      <c r="AF26" s="149"/>
      <c r="AG26" s="149" t="s">
        <v>118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 x14ac:dyDescent="0.2">
      <c r="A27" s="157"/>
      <c r="B27" s="158"/>
      <c r="C27" s="187" t="s">
        <v>127</v>
      </c>
      <c r="D27" s="162"/>
      <c r="E27" s="163">
        <v>256.608</v>
      </c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49"/>
      <c r="Z27" s="149"/>
      <c r="AA27" s="149"/>
      <c r="AB27" s="149"/>
      <c r="AC27" s="149"/>
      <c r="AD27" s="149"/>
      <c r="AE27" s="149"/>
      <c r="AF27" s="149"/>
      <c r="AG27" s="149" t="s">
        <v>120</v>
      </c>
      <c r="AH27" s="149">
        <v>0</v>
      </c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 x14ac:dyDescent="0.2">
      <c r="A28" s="157"/>
      <c r="B28" s="158"/>
      <c r="C28" s="187" t="s">
        <v>128</v>
      </c>
      <c r="D28" s="162"/>
      <c r="E28" s="163">
        <v>27.945</v>
      </c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49"/>
      <c r="Z28" s="149"/>
      <c r="AA28" s="149"/>
      <c r="AB28" s="149"/>
      <c r="AC28" s="149"/>
      <c r="AD28" s="149"/>
      <c r="AE28" s="149"/>
      <c r="AF28" s="149"/>
      <c r="AG28" s="149" t="s">
        <v>120</v>
      </c>
      <c r="AH28" s="149">
        <v>0</v>
      </c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 x14ac:dyDescent="0.2">
      <c r="A29" s="157"/>
      <c r="B29" s="158"/>
      <c r="C29" s="187" t="s">
        <v>130</v>
      </c>
      <c r="D29" s="162"/>
      <c r="E29" s="163"/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49"/>
      <c r="Z29" s="149"/>
      <c r="AA29" s="149"/>
      <c r="AB29" s="149"/>
      <c r="AC29" s="149"/>
      <c r="AD29" s="149"/>
      <c r="AE29" s="149"/>
      <c r="AF29" s="149"/>
      <c r="AG29" s="149" t="s">
        <v>120</v>
      </c>
      <c r="AH29" s="149">
        <v>0</v>
      </c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 x14ac:dyDescent="0.2">
      <c r="A30" s="157"/>
      <c r="B30" s="158"/>
      <c r="C30" s="187" t="s">
        <v>131</v>
      </c>
      <c r="D30" s="162"/>
      <c r="E30" s="163">
        <v>-39.6</v>
      </c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49"/>
      <c r="Z30" s="149"/>
      <c r="AA30" s="149"/>
      <c r="AB30" s="149"/>
      <c r="AC30" s="149"/>
      <c r="AD30" s="149"/>
      <c r="AE30" s="149"/>
      <c r="AF30" s="149"/>
      <c r="AG30" s="149" t="s">
        <v>120</v>
      </c>
      <c r="AH30" s="149">
        <v>0</v>
      </c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 x14ac:dyDescent="0.2">
      <c r="A31" s="157"/>
      <c r="B31" s="158"/>
      <c r="C31" s="187" t="s">
        <v>132</v>
      </c>
      <c r="D31" s="162"/>
      <c r="E31" s="163">
        <v>-3.4020000000000001</v>
      </c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49"/>
      <c r="Z31" s="149"/>
      <c r="AA31" s="149"/>
      <c r="AB31" s="149"/>
      <c r="AC31" s="149"/>
      <c r="AD31" s="149"/>
      <c r="AE31" s="149"/>
      <c r="AF31" s="149"/>
      <c r="AG31" s="149" t="s">
        <v>120</v>
      </c>
      <c r="AH31" s="149">
        <v>0</v>
      </c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x14ac:dyDescent="0.2">
      <c r="A32" s="193">
        <v>6</v>
      </c>
      <c r="B32" s="194" t="s">
        <v>284</v>
      </c>
      <c r="C32" s="195" t="s">
        <v>285</v>
      </c>
      <c r="D32" s="196" t="s">
        <v>286</v>
      </c>
      <c r="E32" s="197">
        <f>36-11</f>
        <v>25</v>
      </c>
      <c r="F32" s="198"/>
      <c r="G32" s="199">
        <f>ROUND(E32*F32,2)</f>
        <v>0</v>
      </c>
      <c r="H32" s="164"/>
      <c r="I32" s="164">
        <f>SUM(I33:I57)</f>
        <v>0</v>
      </c>
      <c r="J32" s="164"/>
      <c r="K32" s="164">
        <f>SUM(K33:K57)</f>
        <v>0</v>
      </c>
      <c r="L32" s="164"/>
      <c r="M32" s="164">
        <f>SUM(M33:M57)</f>
        <v>0</v>
      </c>
      <c r="N32" s="164"/>
      <c r="O32" s="164">
        <f>SUM(O33:O57)</f>
        <v>5.76</v>
      </c>
      <c r="P32" s="164"/>
      <c r="Q32" s="164">
        <f>SUM(Q33:Q57)</f>
        <v>0</v>
      </c>
      <c r="R32" s="164"/>
      <c r="S32" s="164"/>
      <c r="T32" s="164"/>
      <c r="U32" s="164"/>
      <c r="V32" s="164">
        <f>SUM(V33:V57)</f>
        <v>78.36</v>
      </c>
      <c r="W32" s="164"/>
      <c r="X32" s="164"/>
      <c r="AG32" t="s">
        <v>112</v>
      </c>
    </row>
    <row r="33" spans="1:60" outlineLevel="1" x14ac:dyDescent="0.2">
      <c r="A33" s="165" t="s">
        <v>111</v>
      </c>
      <c r="B33" s="166" t="s">
        <v>287</v>
      </c>
      <c r="C33" s="185" t="s">
        <v>288</v>
      </c>
      <c r="D33" s="167"/>
      <c r="E33" s="168"/>
      <c r="F33" s="169"/>
      <c r="G33" s="170">
        <f>G34</f>
        <v>0</v>
      </c>
      <c r="H33" s="161"/>
      <c r="I33" s="160">
        <f>ROUND(E37*H33,2)</f>
        <v>0</v>
      </c>
      <c r="J33" s="161"/>
      <c r="K33" s="160">
        <f>ROUND(E37*J33,2)</f>
        <v>0</v>
      </c>
      <c r="L33" s="160">
        <v>21</v>
      </c>
      <c r="M33" s="160">
        <f>G37*(1+L33/100)</f>
        <v>0</v>
      </c>
      <c r="N33" s="160">
        <v>9.7000000000000005E-4</v>
      </c>
      <c r="O33" s="160">
        <f>ROUND(E37*N33,2)</f>
        <v>0.74</v>
      </c>
      <c r="P33" s="160">
        <v>0</v>
      </c>
      <c r="Q33" s="160">
        <f>ROUND(E37*P33,2)</f>
        <v>0</v>
      </c>
      <c r="R33" s="160"/>
      <c r="S33" s="160" t="s">
        <v>116</v>
      </c>
      <c r="T33" s="160" t="s">
        <v>116</v>
      </c>
      <c r="U33" s="160">
        <v>0.01</v>
      </c>
      <c r="V33" s="160">
        <f>ROUND(E37*U33,2)</f>
        <v>7.62</v>
      </c>
      <c r="W33" s="160"/>
      <c r="X33" s="160" t="s">
        <v>117</v>
      </c>
      <c r="Y33" s="149"/>
      <c r="Z33" s="149"/>
      <c r="AA33" s="149"/>
      <c r="AB33" s="149"/>
      <c r="AC33" s="149"/>
      <c r="AD33" s="149"/>
      <c r="AE33" s="149"/>
      <c r="AF33" s="149"/>
      <c r="AG33" s="149" t="s">
        <v>118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ht="22.5" outlineLevel="1" x14ac:dyDescent="0.2">
      <c r="A34" s="203">
        <v>7</v>
      </c>
      <c r="B34" s="204" t="s">
        <v>289</v>
      </c>
      <c r="C34" s="205" t="s">
        <v>290</v>
      </c>
      <c r="D34" s="206" t="s">
        <v>135</v>
      </c>
      <c r="E34" s="207">
        <f>E35+E36</f>
        <v>13.2</v>
      </c>
      <c r="F34" s="208"/>
      <c r="G34" s="209">
        <f>ROUND(E34*F34,2)</f>
        <v>0</v>
      </c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49"/>
      <c r="Z34" s="149"/>
      <c r="AA34" s="149"/>
      <c r="AB34" s="149"/>
      <c r="AC34" s="149"/>
      <c r="AD34" s="149"/>
      <c r="AE34" s="149"/>
      <c r="AF34" s="149"/>
      <c r="AG34" s="149" t="s">
        <v>120</v>
      </c>
      <c r="AH34" s="149">
        <v>0</v>
      </c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 x14ac:dyDescent="0.2">
      <c r="A35" s="210"/>
      <c r="B35" s="211"/>
      <c r="C35" s="200" t="s">
        <v>291</v>
      </c>
      <c r="D35" s="201"/>
      <c r="E35" s="202">
        <f>11*1.2</f>
        <v>13.2</v>
      </c>
      <c r="F35" s="212"/>
      <c r="G35" s="212"/>
      <c r="H35" s="161"/>
      <c r="I35" s="160">
        <f>ROUND(E39*H35,2)</f>
        <v>0</v>
      </c>
      <c r="J35" s="161"/>
      <c r="K35" s="160">
        <f>ROUND(E39*J35,2)</f>
        <v>0</v>
      </c>
      <c r="L35" s="160">
        <v>21</v>
      </c>
      <c r="M35" s="160">
        <f>G39*(1+L35/100)</f>
        <v>0</v>
      </c>
      <c r="N35" s="160">
        <v>0</v>
      </c>
      <c r="O35" s="160">
        <f>ROUND(E39*N35,2)</f>
        <v>0</v>
      </c>
      <c r="P35" s="160">
        <v>0</v>
      </c>
      <c r="Q35" s="160">
        <f>ROUND(E39*P35,2)</f>
        <v>0</v>
      </c>
      <c r="R35" s="160"/>
      <c r="S35" s="160" t="s">
        <v>116</v>
      </c>
      <c r="T35" s="160" t="s">
        <v>116</v>
      </c>
      <c r="U35" s="160">
        <v>0.1</v>
      </c>
      <c r="V35" s="160">
        <f>ROUND(E39*U35,2)</f>
        <v>25.41</v>
      </c>
      <c r="W35" s="160"/>
      <c r="X35" s="160" t="s">
        <v>117</v>
      </c>
      <c r="Y35" s="149"/>
      <c r="Z35" s="149"/>
      <c r="AA35" s="149"/>
      <c r="AB35" s="149"/>
      <c r="AC35" s="149"/>
      <c r="AD35" s="149"/>
      <c r="AE35" s="149"/>
      <c r="AF35" s="149"/>
      <c r="AG35" s="149" t="s">
        <v>118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65" t="s">
        <v>111</v>
      </c>
      <c r="B36" s="166" t="s">
        <v>63</v>
      </c>
      <c r="C36" s="185" t="s">
        <v>64</v>
      </c>
      <c r="D36" s="167"/>
      <c r="E36" s="168"/>
      <c r="F36" s="169"/>
      <c r="G36" s="170">
        <f>SUMIF(AG33:AG57,"&lt;&gt;NOR",G37:G61)</f>
        <v>0</v>
      </c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49"/>
      <c r="Z36" s="149"/>
      <c r="AA36" s="149"/>
      <c r="AB36" s="149"/>
      <c r="AC36" s="149"/>
      <c r="AD36" s="149"/>
      <c r="AE36" s="149"/>
      <c r="AF36" s="149"/>
      <c r="AG36" s="149" t="s">
        <v>120</v>
      </c>
      <c r="AH36" s="149">
        <v>0</v>
      </c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 x14ac:dyDescent="0.2">
      <c r="A37" s="171">
        <v>8</v>
      </c>
      <c r="B37" s="172" t="s">
        <v>144</v>
      </c>
      <c r="C37" s="186" t="s">
        <v>145</v>
      </c>
      <c r="D37" s="173" t="s">
        <v>115</v>
      </c>
      <c r="E37" s="174">
        <v>762.42</v>
      </c>
      <c r="F37" s="175"/>
      <c r="G37" s="176">
        <f>ROUND(E37*F37,2)</f>
        <v>0</v>
      </c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49"/>
      <c r="Z37" s="149"/>
      <c r="AA37" s="149"/>
      <c r="AB37" s="149"/>
      <c r="AC37" s="149"/>
      <c r="AD37" s="149"/>
      <c r="AE37" s="149"/>
      <c r="AF37" s="149"/>
      <c r="AG37" s="149" t="s">
        <v>120</v>
      </c>
      <c r="AH37" s="149">
        <v>0</v>
      </c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 x14ac:dyDescent="0.2">
      <c r="A38" s="157"/>
      <c r="B38" s="158"/>
      <c r="C38" s="187" t="s">
        <v>146</v>
      </c>
      <c r="D38" s="162"/>
      <c r="E38" s="163">
        <v>762.42</v>
      </c>
      <c r="F38" s="160"/>
      <c r="G38" s="160"/>
      <c r="H38" s="161"/>
      <c r="I38" s="160">
        <f>ROUND(E42*H38,2)</f>
        <v>0</v>
      </c>
      <c r="J38" s="161"/>
      <c r="K38" s="160">
        <f>ROUND(E42*J38,2)</f>
        <v>0</v>
      </c>
      <c r="L38" s="160">
        <v>21</v>
      </c>
      <c r="M38" s="160">
        <f>G42*(1+L38/100)</f>
        <v>0</v>
      </c>
      <c r="N38" s="160">
        <v>1.8380000000000001E-2</v>
      </c>
      <c r="O38" s="160">
        <f>ROUND(E42*N38,2)</f>
        <v>4.67</v>
      </c>
      <c r="P38" s="160">
        <v>0</v>
      </c>
      <c r="Q38" s="160">
        <f>ROUND(E42*P38,2)</f>
        <v>0</v>
      </c>
      <c r="R38" s="160"/>
      <c r="S38" s="160" t="s">
        <v>116</v>
      </c>
      <c r="T38" s="160" t="s">
        <v>116</v>
      </c>
      <c r="U38" s="160">
        <v>0.11</v>
      </c>
      <c r="V38" s="160">
        <f>ROUND(E42*U38,2)</f>
        <v>27.96</v>
      </c>
      <c r="W38" s="160"/>
      <c r="X38" s="160" t="s">
        <v>117</v>
      </c>
      <c r="Y38" s="149"/>
      <c r="Z38" s="149"/>
      <c r="AA38" s="149"/>
      <c r="AB38" s="149"/>
      <c r="AC38" s="149"/>
      <c r="AD38" s="149"/>
      <c r="AE38" s="149"/>
      <c r="AF38" s="149"/>
      <c r="AG38" s="149" t="s">
        <v>118</v>
      </c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 x14ac:dyDescent="0.2">
      <c r="A39" s="171">
        <v>9</v>
      </c>
      <c r="B39" s="172" t="s">
        <v>147</v>
      </c>
      <c r="C39" s="186" t="s">
        <v>148</v>
      </c>
      <c r="D39" s="173" t="s">
        <v>115</v>
      </c>
      <c r="E39" s="174">
        <v>254.13749999999999</v>
      </c>
      <c r="F39" s="175"/>
      <c r="G39" s="176">
        <f>ROUND(E39*F39,2)</f>
        <v>0</v>
      </c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49"/>
      <c r="Z39" s="149"/>
      <c r="AA39" s="149"/>
      <c r="AB39" s="149"/>
      <c r="AC39" s="149"/>
      <c r="AD39" s="149"/>
      <c r="AE39" s="149"/>
      <c r="AF39" s="149"/>
      <c r="AG39" s="149" t="s">
        <v>126</v>
      </c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1" x14ac:dyDescent="0.2">
      <c r="A40" s="157"/>
      <c r="B40" s="158"/>
      <c r="C40" s="187" t="s">
        <v>149</v>
      </c>
      <c r="D40" s="162"/>
      <c r="E40" s="163">
        <v>127.06874999999999</v>
      </c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49"/>
      <c r="Z40" s="149"/>
      <c r="AA40" s="149"/>
      <c r="AB40" s="149"/>
      <c r="AC40" s="149"/>
      <c r="AD40" s="149"/>
      <c r="AE40" s="149"/>
      <c r="AF40" s="149"/>
      <c r="AG40" s="149" t="s">
        <v>120</v>
      </c>
      <c r="AH40" s="149">
        <v>0</v>
      </c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 x14ac:dyDescent="0.2">
      <c r="A41" s="157"/>
      <c r="B41" s="158"/>
      <c r="C41" s="187" t="s">
        <v>149</v>
      </c>
      <c r="D41" s="162"/>
      <c r="E41" s="163">
        <v>127.06874999999999</v>
      </c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49"/>
      <c r="Z41" s="149"/>
      <c r="AA41" s="149"/>
      <c r="AB41" s="149"/>
      <c r="AC41" s="149"/>
      <c r="AD41" s="149"/>
      <c r="AE41" s="149"/>
      <c r="AF41" s="149"/>
      <c r="AG41" s="149" t="s">
        <v>120</v>
      </c>
      <c r="AH41" s="149">
        <v>0</v>
      </c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 x14ac:dyDescent="0.2">
      <c r="A42" s="171">
        <v>10</v>
      </c>
      <c r="B42" s="172" t="s">
        <v>150</v>
      </c>
      <c r="C42" s="186" t="s">
        <v>151</v>
      </c>
      <c r="D42" s="173" t="s">
        <v>115</v>
      </c>
      <c r="E42" s="174">
        <v>254.13749999999999</v>
      </c>
      <c r="F42" s="175"/>
      <c r="G42" s="176">
        <f>ROUND(E42*F42,2)</f>
        <v>0</v>
      </c>
      <c r="H42" s="161"/>
      <c r="I42" s="160">
        <f>ROUND(E46*H42,2)</f>
        <v>0</v>
      </c>
      <c r="J42" s="161"/>
      <c r="K42" s="160">
        <f>ROUND(E46*J42,2)</f>
        <v>0</v>
      </c>
      <c r="L42" s="160">
        <v>21</v>
      </c>
      <c r="M42" s="160">
        <f>G46*(1+L42/100)</f>
        <v>0</v>
      </c>
      <c r="N42" s="160">
        <v>0</v>
      </c>
      <c r="O42" s="160">
        <f>ROUND(E46*N42,2)</f>
        <v>0</v>
      </c>
      <c r="P42" s="160">
        <v>0</v>
      </c>
      <c r="Q42" s="160">
        <f>ROUND(E46*P42,2)</f>
        <v>0</v>
      </c>
      <c r="R42" s="160"/>
      <c r="S42" s="160" t="s">
        <v>116</v>
      </c>
      <c r="T42" s="160" t="s">
        <v>116</v>
      </c>
      <c r="U42" s="160">
        <v>0.03</v>
      </c>
      <c r="V42" s="160">
        <f>ROUND(E46*U42,2)</f>
        <v>7.62</v>
      </c>
      <c r="W42" s="160"/>
      <c r="X42" s="160" t="s">
        <v>117</v>
      </c>
      <c r="Y42" s="149"/>
      <c r="Z42" s="149"/>
      <c r="AA42" s="149"/>
      <c r="AB42" s="149"/>
      <c r="AC42" s="149"/>
      <c r="AD42" s="149"/>
      <c r="AE42" s="149"/>
      <c r="AF42" s="149"/>
      <c r="AG42" s="149" t="s">
        <v>118</v>
      </c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 x14ac:dyDescent="0.2">
      <c r="A43" s="157"/>
      <c r="B43" s="158"/>
      <c r="C43" s="291" t="s">
        <v>152</v>
      </c>
      <c r="D43" s="292"/>
      <c r="E43" s="292"/>
      <c r="F43" s="292"/>
      <c r="G43" s="292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49"/>
      <c r="Z43" s="149"/>
      <c r="AA43" s="149"/>
      <c r="AB43" s="149"/>
      <c r="AC43" s="149"/>
      <c r="AD43" s="149"/>
      <c r="AE43" s="149"/>
      <c r="AF43" s="149"/>
      <c r="AG43" s="149" t="s">
        <v>120</v>
      </c>
      <c r="AH43" s="149">
        <v>0</v>
      </c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 x14ac:dyDescent="0.2">
      <c r="A44" s="157"/>
      <c r="B44" s="158"/>
      <c r="C44" s="187" t="s">
        <v>149</v>
      </c>
      <c r="D44" s="162"/>
      <c r="E44" s="163">
        <v>127.06874999999999</v>
      </c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49"/>
      <c r="Z44" s="149"/>
      <c r="AA44" s="149"/>
      <c r="AB44" s="149"/>
      <c r="AC44" s="149"/>
      <c r="AD44" s="149"/>
      <c r="AE44" s="149"/>
      <c r="AF44" s="149"/>
      <c r="AG44" s="149" t="s">
        <v>120</v>
      </c>
      <c r="AH44" s="149">
        <v>0</v>
      </c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1" x14ac:dyDescent="0.2">
      <c r="A45" s="157"/>
      <c r="B45" s="158"/>
      <c r="C45" s="187" t="s">
        <v>149</v>
      </c>
      <c r="D45" s="162"/>
      <c r="E45" s="163">
        <v>127.06874999999999</v>
      </c>
      <c r="F45" s="160"/>
      <c r="G45" s="160"/>
      <c r="H45" s="161"/>
      <c r="I45" s="160">
        <f>ROUND(E49*H45,2)</f>
        <v>0</v>
      </c>
      <c r="J45" s="161"/>
      <c r="K45" s="160">
        <f>ROUND(E49*J45,2)</f>
        <v>0</v>
      </c>
      <c r="L45" s="160">
        <v>21</v>
      </c>
      <c r="M45" s="160">
        <f>G49*(1+L45/100)</f>
        <v>0</v>
      </c>
      <c r="N45" s="160">
        <v>0</v>
      </c>
      <c r="O45" s="160">
        <f>ROUND(E49*N45,2)</f>
        <v>0</v>
      </c>
      <c r="P45" s="160">
        <v>0</v>
      </c>
      <c r="Q45" s="160">
        <f>ROUND(E49*P45,2)</f>
        <v>0</v>
      </c>
      <c r="R45" s="160"/>
      <c r="S45" s="160" t="s">
        <v>116</v>
      </c>
      <c r="T45" s="160" t="s">
        <v>116</v>
      </c>
      <c r="U45" s="160">
        <v>0.02</v>
      </c>
      <c r="V45" s="160">
        <f>ROUND(E49*U45,2)</f>
        <v>5.08</v>
      </c>
      <c r="W45" s="160"/>
      <c r="X45" s="160" t="s">
        <v>117</v>
      </c>
      <c r="Y45" s="149"/>
      <c r="Z45" s="149"/>
      <c r="AA45" s="149"/>
      <c r="AB45" s="149"/>
      <c r="AC45" s="149"/>
      <c r="AD45" s="149"/>
      <c r="AE45" s="149"/>
      <c r="AF45" s="149"/>
      <c r="AG45" s="149" t="s">
        <v>118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 x14ac:dyDescent="0.2">
      <c r="A46" s="171">
        <v>11</v>
      </c>
      <c r="B46" s="172" t="s">
        <v>153</v>
      </c>
      <c r="C46" s="186" t="s">
        <v>154</v>
      </c>
      <c r="D46" s="173" t="s">
        <v>115</v>
      </c>
      <c r="E46" s="174">
        <v>254.13749999999999</v>
      </c>
      <c r="F46" s="175"/>
      <c r="G46" s="176">
        <f>ROUND(E46*F46,2)</f>
        <v>0</v>
      </c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49"/>
      <c r="Z46" s="149"/>
      <c r="AA46" s="149"/>
      <c r="AB46" s="149"/>
      <c r="AC46" s="149"/>
      <c r="AD46" s="149"/>
      <c r="AE46" s="149"/>
      <c r="AF46" s="149"/>
      <c r="AG46" s="149" t="s">
        <v>120</v>
      </c>
      <c r="AH46" s="149">
        <v>0</v>
      </c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1" x14ac:dyDescent="0.2">
      <c r="A47" s="157"/>
      <c r="B47" s="158"/>
      <c r="C47" s="187" t="s">
        <v>149</v>
      </c>
      <c r="D47" s="162"/>
      <c r="E47" s="163">
        <v>127.06874999999999</v>
      </c>
      <c r="F47" s="160"/>
      <c r="G47" s="160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49"/>
      <c r="Z47" s="149"/>
      <c r="AA47" s="149"/>
      <c r="AB47" s="149"/>
      <c r="AC47" s="149"/>
      <c r="AD47" s="149"/>
      <c r="AE47" s="149"/>
      <c r="AF47" s="149"/>
      <c r="AG47" s="149" t="s">
        <v>120</v>
      </c>
      <c r="AH47" s="149">
        <v>0</v>
      </c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 x14ac:dyDescent="0.2">
      <c r="A48" s="157"/>
      <c r="B48" s="158"/>
      <c r="C48" s="187" t="s">
        <v>149</v>
      </c>
      <c r="D48" s="162"/>
      <c r="E48" s="163">
        <v>127.06874999999999</v>
      </c>
      <c r="F48" s="160"/>
      <c r="G48" s="160"/>
      <c r="H48" s="161"/>
      <c r="I48" s="160">
        <f>ROUND(E52*H48,2)</f>
        <v>0</v>
      </c>
      <c r="J48" s="161"/>
      <c r="K48" s="160">
        <f>ROUND(E52*J48,2)</f>
        <v>0</v>
      </c>
      <c r="L48" s="160">
        <v>21</v>
      </c>
      <c r="M48" s="160">
        <f>G52*(1+L48/100)</f>
        <v>0</v>
      </c>
      <c r="N48" s="160">
        <v>2.1909999999999999E-2</v>
      </c>
      <c r="O48" s="160">
        <f>ROUND(E52*N48,2)</f>
        <v>0.18</v>
      </c>
      <c r="P48" s="160">
        <v>0</v>
      </c>
      <c r="Q48" s="160">
        <f>ROUND(E52*P48,2)</f>
        <v>0</v>
      </c>
      <c r="R48" s="160"/>
      <c r="S48" s="160" t="s">
        <v>116</v>
      </c>
      <c r="T48" s="160" t="s">
        <v>116</v>
      </c>
      <c r="U48" s="160">
        <v>0.2</v>
      </c>
      <c r="V48" s="160">
        <f>ROUND(E52*U48,2)</f>
        <v>1.6</v>
      </c>
      <c r="W48" s="160"/>
      <c r="X48" s="160" t="s">
        <v>117</v>
      </c>
      <c r="Y48" s="149"/>
      <c r="Z48" s="149"/>
      <c r="AA48" s="149"/>
      <c r="AB48" s="149"/>
      <c r="AC48" s="149"/>
      <c r="AD48" s="149"/>
      <c r="AE48" s="149"/>
      <c r="AF48" s="149"/>
      <c r="AG48" s="149" t="s">
        <v>118</v>
      </c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1" x14ac:dyDescent="0.2">
      <c r="A49" s="171">
        <v>12</v>
      </c>
      <c r="B49" s="172" t="s">
        <v>155</v>
      </c>
      <c r="C49" s="186" t="s">
        <v>156</v>
      </c>
      <c r="D49" s="173" t="s">
        <v>115</v>
      </c>
      <c r="E49" s="174">
        <v>254.13749999999999</v>
      </c>
      <c r="F49" s="175"/>
      <c r="G49" s="176">
        <f>ROUND(E49*F49,2)</f>
        <v>0</v>
      </c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49"/>
      <c r="Z49" s="149"/>
      <c r="AA49" s="149"/>
      <c r="AB49" s="149"/>
      <c r="AC49" s="149"/>
      <c r="AD49" s="149"/>
      <c r="AE49" s="149"/>
      <c r="AF49" s="149"/>
      <c r="AG49" s="149" t="s">
        <v>120</v>
      </c>
      <c r="AH49" s="149">
        <v>0</v>
      </c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 x14ac:dyDescent="0.2">
      <c r="A50" s="157"/>
      <c r="B50" s="158"/>
      <c r="C50" s="187" t="s">
        <v>149</v>
      </c>
      <c r="D50" s="162"/>
      <c r="E50" s="163">
        <v>127.06874999999999</v>
      </c>
      <c r="F50" s="160"/>
      <c r="G50" s="160"/>
      <c r="H50" s="161"/>
      <c r="I50" s="160">
        <f>ROUND(E54*H50,2)</f>
        <v>0</v>
      </c>
      <c r="J50" s="161"/>
      <c r="K50" s="160">
        <f>ROUND(E54*J50,2)</f>
        <v>0</v>
      </c>
      <c r="L50" s="160">
        <v>21</v>
      </c>
      <c r="M50" s="160">
        <f>G54*(1+L50/100)</f>
        <v>0</v>
      </c>
      <c r="N50" s="160">
        <v>2.3720000000000001E-2</v>
      </c>
      <c r="O50" s="160">
        <f>ROUND(E54*N50,2)</f>
        <v>0.1</v>
      </c>
      <c r="P50" s="160">
        <v>0</v>
      </c>
      <c r="Q50" s="160">
        <f>ROUND(E54*P50,2)</f>
        <v>0</v>
      </c>
      <c r="R50" s="160"/>
      <c r="S50" s="160" t="s">
        <v>116</v>
      </c>
      <c r="T50" s="160" t="s">
        <v>116</v>
      </c>
      <c r="U50" s="160">
        <v>0.24</v>
      </c>
      <c r="V50" s="160">
        <f>ROUND(E54*U50,2)</f>
        <v>1.01</v>
      </c>
      <c r="W50" s="160"/>
      <c r="X50" s="160" t="s">
        <v>117</v>
      </c>
      <c r="Y50" s="149"/>
      <c r="Z50" s="149"/>
      <c r="AA50" s="149"/>
      <c r="AB50" s="149"/>
      <c r="AC50" s="149"/>
      <c r="AD50" s="149"/>
      <c r="AE50" s="149"/>
      <c r="AF50" s="149"/>
      <c r="AG50" s="149" t="s">
        <v>118</v>
      </c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1" x14ac:dyDescent="0.2">
      <c r="A51" s="157"/>
      <c r="B51" s="158"/>
      <c r="C51" s="187" t="s">
        <v>149</v>
      </c>
      <c r="D51" s="162"/>
      <c r="E51" s="163">
        <v>127.06874999999999</v>
      </c>
      <c r="F51" s="160"/>
      <c r="G51" s="160"/>
      <c r="H51" s="161"/>
      <c r="I51" s="160">
        <f>ROUND(E55*H51,2)</f>
        <v>0</v>
      </c>
      <c r="J51" s="161"/>
      <c r="K51" s="160">
        <f>ROUND(E55*J51,2)</f>
        <v>0</v>
      </c>
      <c r="L51" s="160">
        <v>21</v>
      </c>
      <c r="M51" s="160">
        <f>G55*(1+L51/100)</f>
        <v>0</v>
      </c>
      <c r="N51" s="160">
        <v>1.7600000000000001E-3</v>
      </c>
      <c r="O51" s="160">
        <f>ROUND(E55*N51,2)</f>
        <v>0.04</v>
      </c>
      <c r="P51" s="160">
        <v>0</v>
      </c>
      <c r="Q51" s="160">
        <f>ROUND(E55*P51,2)</f>
        <v>0</v>
      </c>
      <c r="R51" s="160"/>
      <c r="S51" s="160" t="s">
        <v>116</v>
      </c>
      <c r="T51" s="160" t="s">
        <v>116</v>
      </c>
      <c r="U51" s="160">
        <v>0.01</v>
      </c>
      <c r="V51" s="160">
        <f>ROUND(E55*U51,2)</f>
        <v>0.24</v>
      </c>
      <c r="W51" s="160"/>
      <c r="X51" s="160" t="s">
        <v>117</v>
      </c>
      <c r="Y51" s="149"/>
      <c r="Z51" s="149"/>
      <c r="AA51" s="149"/>
      <c r="AB51" s="149"/>
      <c r="AC51" s="149"/>
      <c r="AD51" s="149"/>
      <c r="AE51" s="149"/>
      <c r="AF51" s="149"/>
      <c r="AG51" s="149" t="s">
        <v>118</v>
      </c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 x14ac:dyDescent="0.2">
      <c r="A52" s="171">
        <v>13</v>
      </c>
      <c r="B52" s="172" t="s">
        <v>157</v>
      </c>
      <c r="C52" s="186" t="s">
        <v>158</v>
      </c>
      <c r="D52" s="173" t="s">
        <v>135</v>
      </c>
      <c r="E52" s="174">
        <v>8</v>
      </c>
      <c r="F52" s="175"/>
      <c r="G52" s="176">
        <f>ROUND(E52*F52,2)</f>
        <v>0</v>
      </c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49"/>
      <c r="Z52" s="149"/>
      <c r="AA52" s="149"/>
      <c r="AB52" s="149"/>
      <c r="AC52" s="149"/>
      <c r="AD52" s="149"/>
      <c r="AE52" s="149"/>
      <c r="AF52" s="149"/>
      <c r="AG52" s="149" t="s">
        <v>120</v>
      </c>
      <c r="AH52" s="149">
        <v>0</v>
      </c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1" x14ac:dyDescent="0.2">
      <c r="A53" s="157"/>
      <c r="B53" s="158"/>
      <c r="C53" s="187" t="s">
        <v>159</v>
      </c>
      <c r="D53" s="162"/>
      <c r="E53" s="163">
        <v>8</v>
      </c>
      <c r="F53" s="160"/>
      <c r="G53" s="160"/>
      <c r="H53" s="161"/>
      <c r="I53" s="160">
        <f>ROUND(E57*H53,2)</f>
        <v>0</v>
      </c>
      <c r="J53" s="161"/>
      <c r="K53" s="160">
        <f>ROUND(E57*J53,2)</f>
        <v>0</v>
      </c>
      <c r="L53" s="160">
        <v>21</v>
      </c>
      <c r="M53" s="160">
        <f>G57*(1+L53/100)</f>
        <v>0</v>
      </c>
      <c r="N53" s="160">
        <v>2.2499999999999998E-3</v>
      </c>
      <c r="O53" s="160">
        <f>ROUND(E57*N53,2)</f>
        <v>0.03</v>
      </c>
      <c r="P53" s="160">
        <v>0</v>
      </c>
      <c r="Q53" s="160">
        <f>ROUND(E57*P53,2)</f>
        <v>0</v>
      </c>
      <c r="R53" s="160"/>
      <c r="S53" s="160" t="s">
        <v>116</v>
      </c>
      <c r="T53" s="160" t="s">
        <v>116</v>
      </c>
      <c r="U53" s="160">
        <v>0.01</v>
      </c>
      <c r="V53" s="160">
        <f>ROUND(E57*U53,2)</f>
        <v>0.13</v>
      </c>
      <c r="W53" s="160"/>
      <c r="X53" s="160" t="s">
        <v>117</v>
      </c>
      <c r="Y53" s="149"/>
      <c r="Z53" s="149"/>
      <c r="AA53" s="149"/>
      <c r="AB53" s="149"/>
      <c r="AC53" s="149"/>
      <c r="AD53" s="149"/>
      <c r="AE53" s="149"/>
      <c r="AF53" s="149"/>
      <c r="AG53" s="149" t="s">
        <v>118</v>
      </c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1" x14ac:dyDescent="0.2">
      <c r="A54" s="177">
        <v>14</v>
      </c>
      <c r="B54" s="178" t="s">
        <v>160</v>
      </c>
      <c r="C54" s="188" t="s">
        <v>161</v>
      </c>
      <c r="D54" s="179" t="s">
        <v>135</v>
      </c>
      <c r="E54" s="180">
        <v>4.2</v>
      </c>
      <c r="F54" s="181"/>
      <c r="G54" s="182">
        <f>ROUND(E54*F54,2)</f>
        <v>0</v>
      </c>
      <c r="H54" s="160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49"/>
      <c r="Z54" s="149"/>
      <c r="AA54" s="149"/>
      <c r="AB54" s="149"/>
      <c r="AC54" s="149"/>
      <c r="AD54" s="149"/>
      <c r="AE54" s="149"/>
      <c r="AF54" s="149"/>
      <c r="AG54" s="149" t="s">
        <v>120</v>
      </c>
      <c r="AH54" s="149">
        <v>0</v>
      </c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1" x14ac:dyDescent="0.2">
      <c r="A55" s="171">
        <v>15</v>
      </c>
      <c r="B55" s="172" t="s">
        <v>162</v>
      </c>
      <c r="C55" s="186" t="s">
        <v>163</v>
      </c>
      <c r="D55" s="173" t="s">
        <v>135</v>
      </c>
      <c r="E55" s="174">
        <v>24</v>
      </c>
      <c r="F55" s="175"/>
      <c r="G55" s="176">
        <f>ROUND(E55*F55,2)</f>
        <v>0</v>
      </c>
      <c r="H55" s="161"/>
      <c r="I55" s="160">
        <f>ROUND(E59*H55,2)</f>
        <v>0</v>
      </c>
      <c r="J55" s="161"/>
      <c r="K55" s="160">
        <f>ROUND(E59*J55,2)</f>
        <v>0</v>
      </c>
      <c r="L55" s="160">
        <v>21</v>
      </c>
      <c r="M55" s="160">
        <f>G59*(1+L55/100)</f>
        <v>0</v>
      </c>
      <c r="N55" s="160">
        <v>0</v>
      </c>
      <c r="O55" s="160">
        <f>ROUND(E59*N55,2)</f>
        <v>0</v>
      </c>
      <c r="P55" s="160">
        <v>0</v>
      </c>
      <c r="Q55" s="160">
        <f>ROUND(E59*P55,2)</f>
        <v>0</v>
      </c>
      <c r="R55" s="160"/>
      <c r="S55" s="160" t="s">
        <v>116</v>
      </c>
      <c r="T55" s="160" t="s">
        <v>116</v>
      </c>
      <c r="U55" s="160">
        <v>0.13</v>
      </c>
      <c r="V55" s="160">
        <f>ROUND(E59*U55,2)</f>
        <v>1.04</v>
      </c>
      <c r="W55" s="160"/>
      <c r="X55" s="160" t="s">
        <v>117</v>
      </c>
      <c r="Y55" s="149"/>
      <c r="Z55" s="149"/>
      <c r="AA55" s="149"/>
      <c r="AB55" s="149"/>
      <c r="AC55" s="149"/>
      <c r="AD55" s="149"/>
      <c r="AE55" s="149"/>
      <c r="AF55" s="149"/>
      <c r="AG55" s="149" t="s">
        <v>118</v>
      </c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1" x14ac:dyDescent="0.2">
      <c r="A56" s="157"/>
      <c r="B56" s="158"/>
      <c r="C56" s="187" t="s">
        <v>164</v>
      </c>
      <c r="D56" s="162"/>
      <c r="E56" s="163">
        <v>24</v>
      </c>
      <c r="F56" s="160"/>
      <c r="G56" s="160"/>
      <c r="H56" s="160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60"/>
      <c r="Y56" s="149"/>
      <c r="Z56" s="149"/>
      <c r="AA56" s="149"/>
      <c r="AB56" s="149"/>
      <c r="AC56" s="149"/>
      <c r="AD56" s="149"/>
      <c r="AE56" s="149"/>
      <c r="AF56" s="149"/>
      <c r="AG56" s="149" t="s">
        <v>120</v>
      </c>
      <c r="AH56" s="149">
        <v>0</v>
      </c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1" x14ac:dyDescent="0.2">
      <c r="A57" s="171">
        <v>16</v>
      </c>
      <c r="B57" s="172" t="s">
        <v>165</v>
      </c>
      <c r="C57" s="186" t="s">
        <v>166</v>
      </c>
      <c r="D57" s="173" t="s">
        <v>135</v>
      </c>
      <c r="E57" s="174">
        <v>12.6</v>
      </c>
      <c r="F57" s="175"/>
      <c r="G57" s="176">
        <f>ROUND(E57*F57,2)</f>
        <v>0</v>
      </c>
      <c r="H57" s="161"/>
      <c r="I57" s="160">
        <f>ROUND(E61*H57,2)</f>
        <v>0</v>
      </c>
      <c r="J57" s="161"/>
      <c r="K57" s="160">
        <f>ROUND(E61*J57,2)</f>
        <v>0</v>
      </c>
      <c r="L57" s="160">
        <v>21</v>
      </c>
      <c r="M57" s="160">
        <f>G61*(1+L57/100)</f>
        <v>0</v>
      </c>
      <c r="N57" s="160">
        <v>0</v>
      </c>
      <c r="O57" s="160">
        <f>ROUND(E61*N57,2)</f>
        <v>0</v>
      </c>
      <c r="P57" s="160">
        <v>0</v>
      </c>
      <c r="Q57" s="160">
        <f>ROUND(E61*P57,2)</f>
        <v>0</v>
      </c>
      <c r="R57" s="160"/>
      <c r="S57" s="160" t="s">
        <v>116</v>
      </c>
      <c r="T57" s="160" t="s">
        <v>116</v>
      </c>
      <c r="U57" s="160">
        <v>0.154</v>
      </c>
      <c r="V57" s="160">
        <f>ROUND(E61*U57,2)</f>
        <v>0.65</v>
      </c>
      <c r="W57" s="160"/>
      <c r="X57" s="160" t="s">
        <v>117</v>
      </c>
      <c r="Y57" s="149"/>
      <c r="Z57" s="149"/>
      <c r="AA57" s="149"/>
      <c r="AB57" s="149"/>
      <c r="AC57" s="149"/>
      <c r="AD57" s="149"/>
      <c r="AE57" s="149"/>
      <c r="AF57" s="149"/>
      <c r="AG57" s="149" t="s">
        <v>118</v>
      </c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x14ac:dyDescent="0.2">
      <c r="A58" s="157"/>
      <c r="B58" s="158"/>
      <c r="C58" s="187" t="s">
        <v>167</v>
      </c>
      <c r="D58" s="162"/>
      <c r="E58" s="163">
        <v>12.6</v>
      </c>
      <c r="F58" s="160"/>
      <c r="G58" s="160"/>
      <c r="H58" s="164"/>
      <c r="I58" s="164">
        <f>SUM(I59:I67)</f>
        <v>0</v>
      </c>
      <c r="J58" s="164"/>
      <c r="K58" s="164">
        <f>SUM(K59:K67)</f>
        <v>0</v>
      </c>
      <c r="L58" s="164"/>
      <c r="M58" s="164">
        <f>SUM(M59:M67)</f>
        <v>0</v>
      </c>
      <c r="N58" s="164"/>
      <c r="O58" s="164">
        <f>SUM(O59:O67)</f>
        <v>0.01</v>
      </c>
      <c r="P58" s="164"/>
      <c r="Q58" s="164">
        <f>SUM(Q59:Q67)</f>
        <v>0</v>
      </c>
      <c r="R58" s="164"/>
      <c r="S58" s="164"/>
      <c r="T58" s="164"/>
      <c r="U58" s="164"/>
      <c r="V58" s="164">
        <f>SUM(V59:V67)</f>
        <v>98.82</v>
      </c>
      <c r="W58" s="164"/>
      <c r="X58" s="164"/>
      <c r="AG58" t="s">
        <v>112</v>
      </c>
    </row>
    <row r="59" spans="1:60" outlineLevel="1" x14ac:dyDescent="0.2">
      <c r="A59" s="171">
        <v>17</v>
      </c>
      <c r="B59" s="172" t="s">
        <v>168</v>
      </c>
      <c r="C59" s="186" t="s">
        <v>169</v>
      </c>
      <c r="D59" s="173" t="s">
        <v>135</v>
      </c>
      <c r="E59" s="174">
        <v>8</v>
      </c>
      <c r="F59" s="175"/>
      <c r="G59" s="176">
        <f>ROUND(E59*F59,2)</f>
        <v>0</v>
      </c>
      <c r="H59" s="161"/>
      <c r="I59" s="160">
        <f>ROUND(E63*H59,2)</f>
        <v>0</v>
      </c>
      <c r="J59" s="161"/>
      <c r="K59" s="160">
        <f>ROUND(E63*J59,2)</f>
        <v>0</v>
      </c>
      <c r="L59" s="160">
        <v>21</v>
      </c>
      <c r="M59" s="160">
        <f>G63*(1+L59/100)</f>
        <v>0</v>
      </c>
      <c r="N59" s="160">
        <v>4.0000000000000003E-5</v>
      </c>
      <c r="O59" s="160">
        <f>ROUND(E63*N59,2)</f>
        <v>0.01</v>
      </c>
      <c r="P59" s="160">
        <v>0</v>
      </c>
      <c r="Q59" s="160">
        <f>ROUND(E63*P59,2)</f>
        <v>0</v>
      </c>
      <c r="R59" s="160"/>
      <c r="S59" s="160" t="s">
        <v>116</v>
      </c>
      <c r="T59" s="160" t="s">
        <v>116</v>
      </c>
      <c r="U59" s="160">
        <v>0.308</v>
      </c>
      <c r="V59" s="160">
        <f>ROUND(E63*U59,2)</f>
        <v>83.62</v>
      </c>
      <c r="W59" s="160"/>
      <c r="X59" s="160" t="s">
        <v>117</v>
      </c>
      <c r="Y59" s="149"/>
      <c r="Z59" s="149"/>
      <c r="AA59" s="149"/>
      <c r="AB59" s="149"/>
      <c r="AC59" s="149"/>
      <c r="AD59" s="149"/>
      <c r="AE59" s="149"/>
      <c r="AF59" s="149"/>
      <c r="AG59" s="149" t="s">
        <v>118</v>
      </c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1" x14ac:dyDescent="0.2">
      <c r="A60" s="157"/>
      <c r="B60" s="158"/>
      <c r="C60" s="187" t="s">
        <v>159</v>
      </c>
      <c r="D60" s="162"/>
      <c r="E60" s="163">
        <v>8</v>
      </c>
      <c r="F60" s="160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49"/>
      <c r="Z60" s="149"/>
      <c r="AA60" s="149"/>
      <c r="AB60" s="149"/>
      <c r="AC60" s="149"/>
      <c r="AD60" s="149"/>
      <c r="AE60" s="149"/>
      <c r="AF60" s="149"/>
      <c r="AG60" s="149" t="s">
        <v>120</v>
      </c>
      <c r="AH60" s="149">
        <v>0</v>
      </c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1" x14ac:dyDescent="0.2">
      <c r="A61" s="177">
        <v>18</v>
      </c>
      <c r="B61" s="178" t="s">
        <v>170</v>
      </c>
      <c r="C61" s="188" t="s">
        <v>171</v>
      </c>
      <c r="D61" s="179" t="s">
        <v>135</v>
      </c>
      <c r="E61" s="180">
        <v>4.2</v>
      </c>
      <c r="F61" s="181"/>
      <c r="G61" s="182">
        <f>ROUND(E61*F61,2)</f>
        <v>0</v>
      </c>
      <c r="H61" s="161"/>
      <c r="I61" s="160">
        <f>ROUND(E65*H61,2)</f>
        <v>0</v>
      </c>
      <c r="J61" s="161"/>
      <c r="K61" s="160">
        <f>ROUND(E65*J61,2)</f>
        <v>0</v>
      </c>
      <c r="L61" s="160">
        <v>21</v>
      </c>
      <c r="M61" s="160">
        <f>G65*(1+L61/100)</f>
        <v>0</v>
      </c>
      <c r="N61" s="160">
        <v>1.0000000000000001E-5</v>
      </c>
      <c r="O61" s="160">
        <f>ROUND(E65*N61,2)</f>
        <v>0</v>
      </c>
      <c r="P61" s="160">
        <v>0</v>
      </c>
      <c r="Q61" s="160">
        <f>ROUND(E65*P61,2)</f>
        <v>0</v>
      </c>
      <c r="R61" s="160"/>
      <c r="S61" s="160" t="s">
        <v>116</v>
      </c>
      <c r="T61" s="160" t="s">
        <v>116</v>
      </c>
      <c r="U61" s="160">
        <v>0.13</v>
      </c>
      <c r="V61" s="160">
        <f>ROUND(E65*U61,2)</f>
        <v>11.13</v>
      </c>
      <c r="W61" s="160"/>
      <c r="X61" s="160" t="s">
        <v>117</v>
      </c>
      <c r="Y61" s="149"/>
      <c r="Z61" s="149"/>
      <c r="AA61" s="149"/>
      <c r="AB61" s="149"/>
      <c r="AC61" s="149"/>
      <c r="AD61" s="149"/>
      <c r="AE61" s="149"/>
      <c r="AF61" s="149"/>
      <c r="AG61" s="149" t="s">
        <v>118</v>
      </c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ht="25.5" outlineLevel="1" x14ac:dyDescent="0.2">
      <c r="A62" s="165" t="s">
        <v>111</v>
      </c>
      <c r="B62" s="166" t="s">
        <v>65</v>
      </c>
      <c r="C62" s="185" t="s">
        <v>66</v>
      </c>
      <c r="D62" s="167"/>
      <c r="E62" s="168"/>
      <c r="F62" s="169"/>
      <c r="G62" s="170">
        <f>SUMIF(AG59:AG67,"&lt;&gt;NOR",G63:G71)</f>
        <v>0</v>
      </c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60"/>
      <c r="Y62" s="149"/>
      <c r="Z62" s="149"/>
      <c r="AA62" s="149"/>
      <c r="AB62" s="149"/>
      <c r="AC62" s="149"/>
      <c r="AD62" s="149"/>
      <c r="AE62" s="149"/>
      <c r="AF62" s="149"/>
      <c r="AG62" s="149" t="s">
        <v>120</v>
      </c>
      <c r="AH62" s="149">
        <v>0</v>
      </c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1" x14ac:dyDescent="0.2">
      <c r="A63" s="171">
        <v>19</v>
      </c>
      <c r="B63" s="172" t="s">
        <v>172</v>
      </c>
      <c r="C63" s="186" t="s">
        <v>173</v>
      </c>
      <c r="D63" s="173" t="s">
        <v>115</v>
      </c>
      <c r="E63" s="174">
        <v>271.5</v>
      </c>
      <c r="F63" s="175"/>
      <c r="G63" s="176">
        <f>ROUND(E63*F63,2)</f>
        <v>0</v>
      </c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0"/>
      <c r="X63" s="160"/>
      <c r="Y63" s="149"/>
      <c r="Z63" s="149"/>
      <c r="AA63" s="149"/>
      <c r="AB63" s="149"/>
      <c r="AC63" s="149"/>
      <c r="AD63" s="149"/>
      <c r="AE63" s="149"/>
      <c r="AF63" s="149"/>
      <c r="AG63" s="149" t="s">
        <v>120</v>
      </c>
      <c r="AH63" s="149">
        <v>0</v>
      </c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1" x14ac:dyDescent="0.2">
      <c r="A64" s="157"/>
      <c r="B64" s="158"/>
      <c r="C64" s="187" t="s">
        <v>174</v>
      </c>
      <c r="D64" s="162"/>
      <c r="E64" s="163">
        <v>271.5</v>
      </c>
      <c r="F64" s="160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60"/>
      <c r="Y64" s="149"/>
      <c r="Z64" s="149"/>
      <c r="AA64" s="149"/>
      <c r="AB64" s="149"/>
      <c r="AC64" s="149"/>
      <c r="AD64" s="149"/>
      <c r="AE64" s="149"/>
      <c r="AF64" s="149"/>
      <c r="AG64" s="149" t="s">
        <v>120</v>
      </c>
      <c r="AH64" s="149">
        <v>0</v>
      </c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1" x14ac:dyDescent="0.2">
      <c r="A65" s="171">
        <v>20</v>
      </c>
      <c r="B65" s="172" t="s">
        <v>175</v>
      </c>
      <c r="C65" s="186" t="s">
        <v>176</v>
      </c>
      <c r="D65" s="173" t="s">
        <v>115</v>
      </c>
      <c r="E65" s="174">
        <f>SUM(E66:E69)</f>
        <v>85.612499999999997</v>
      </c>
      <c r="F65" s="175"/>
      <c r="G65" s="176">
        <f>ROUND(E65*F65,2)</f>
        <v>0</v>
      </c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60"/>
      <c r="W65" s="160"/>
      <c r="X65" s="160"/>
      <c r="Y65" s="149"/>
      <c r="Z65" s="149"/>
      <c r="AA65" s="149"/>
      <c r="AB65" s="149"/>
      <c r="AC65" s="149"/>
      <c r="AD65" s="149"/>
      <c r="AE65" s="149"/>
      <c r="AF65" s="149"/>
      <c r="AG65" s="149" t="s">
        <v>120</v>
      </c>
      <c r="AH65" s="149">
        <v>0</v>
      </c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outlineLevel="1" x14ac:dyDescent="0.2">
      <c r="A66" s="157"/>
      <c r="B66" s="158"/>
      <c r="C66" s="187" t="s">
        <v>119</v>
      </c>
      <c r="D66" s="162"/>
      <c r="E66" s="163">
        <v>39.6</v>
      </c>
      <c r="F66" s="160"/>
      <c r="G66" s="160"/>
      <c r="H66" s="161"/>
      <c r="I66" s="160">
        <f>ROUND(E70*H66,2)</f>
        <v>0</v>
      </c>
      <c r="J66" s="161"/>
      <c r="K66" s="160">
        <f>ROUND(E70*J66,2)</f>
        <v>0</v>
      </c>
      <c r="L66" s="160">
        <v>21</v>
      </c>
      <c r="M66" s="160">
        <f>G70*(1+L66/100)</f>
        <v>0</v>
      </c>
      <c r="N66" s="160">
        <v>0</v>
      </c>
      <c r="O66" s="160">
        <f>ROUND(E70*N66,2)</f>
        <v>0</v>
      </c>
      <c r="P66" s="160">
        <v>0</v>
      </c>
      <c r="Q66" s="160">
        <f>ROUND(E70*P66,2)</f>
        <v>0</v>
      </c>
      <c r="R66" s="160"/>
      <c r="S66" s="160" t="s">
        <v>116</v>
      </c>
      <c r="T66" s="160" t="s">
        <v>116</v>
      </c>
      <c r="U66" s="160">
        <v>1.4999999999999999E-2</v>
      </c>
      <c r="V66" s="160">
        <f>ROUND(E70*U66,2)</f>
        <v>4.07</v>
      </c>
      <c r="W66" s="160"/>
      <c r="X66" s="160" t="s">
        <v>117</v>
      </c>
      <c r="Y66" s="149"/>
      <c r="Z66" s="149"/>
      <c r="AA66" s="149"/>
      <c r="AB66" s="149"/>
      <c r="AC66" s="149"/>
      <c r="AD66" s="149"/>
      <c r="AE66" s="149"/>
      <c r="AF66" s="149"/>
      <c r="AG66" s="149" t="s">
        <v>118</v>
      </c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1" x14ac:dyDescent="0.2">
      <c r="A67" s="157"/>
      <c r="B67" s="158"/>
      <c r="C67" s="187" t="s">
        <v>177</v>
      </c>
      <c r="D67" s="162"/>
      <c r="E67" s="163">
        <v>3.4424999999999999</v>
      </c>
      <c r="F67" s="160"/>
      <c r="G67" s="160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60"/>
      <c r="W67" s="160"/>
      <c r="X67" s="160"/>
      <c r="Y67" s="149"/>
      <c r="Z67" s="149"/>
      <c r="AA67" s="149"/>
      <c r="AB67" s="149"/>
      <c r="AC67" s="149"/>
      <c r="AD67" s="149"/>
      <c r="AE67" s="149"/>
      <c r="AF67" s="149"/>
      <c r="AG67" s="149" t="s">
        <v>120</v>
      </c>
      <c r="AH67" s="149">
        <v>0</v>
      </c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x14ac:dyDescent="0.2">
      <c r="A68" s="157"/>
      <c r="B68" s="158"/>
      <c r="C68" s="187" t="s">
        <v>178</v>
      </c>
      <c r="D68" s="162"/>
      <c r="E68" s="163">
        <v>34.65</v>
      </c>
      <c r="F68" s="160"/>
      <c r="G68" s="160"/>
      <c r="H68" s="164"/>
      <c r="I68" s="164" t="e">
        <f>SUM(#REF!)</f>
        <v>#REF!</v>
      </c>
      <c r="J68" s="164"/>
      <c r="K68" s="164" t="e">
        <f>SUM(#REF!)</f>
        <v>#REF!</v>
      </c>
      <c r="L68" s="164"/>
      <c r="M68" s="164" t="e">
        <f>SUM(#REF!)</f>
        <v>#REF!</v>
      </c>
      <c r="N68" s="164"/>
      <c r="O68" s="164" t="e">
        <f>SUM(#REF!)</f>
        <v>#REF!</v>
      </c>
      <c r="P68" s="164"/>
      <c r="Q68" s="164" t="e">
        <f>SUM(#REF!)</f>
        <v>#REF!</v>
      </c>
      <c r="R68" s="164"/>
      <c r="S68" s="164"/>
      <c r="T68" s="164"/>
      <c r="U68" s="164"/>
      <c r="V68" s="164" t="e">
        <f>SUM(#REF!)</f>
        <v>#REF!</v>
      </c>
      <c r="W68" s="164"/>
      <c r="X68" s="164"/>
      <c r="AG68" t="s">
        <v>112</v>
      </c>
    </row>
    <row r="69" spans="1:60" outlineLevel="1" x14ac:dyDescent="0.2">
      <c r="A69" s="157"/>
      <c r="B69" s="158"/>
      <c r="C69" s="200" t="s">
        <v>292</v>
      </c>
      <c r="D69" s="201"/>
      <c r="E69" s="202">
        <f>11*1.2*0.6</f>
        <v>7.919999999999999</v>
      </c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60"/>
      <c r="W69" s="160"/>
      <c r="X69" s="160"/>
      <c r="Y69" s="149"/>
      <c r="Z69" s="149"/>
      <c r="AA69" s="149"/>
      <c r="AB69" s="149"/>
      <c r="AC69" s="149"/>
      <c r="AD69" s="149"/>
      <c r="AE69" s="149"/>
      <c r="AF69" s="149"/>
      <c r="AG69" s="149" t="s">
        <v>120</v>
      </c>
      <c r="AH69" s="149">
        <v>0</v>
      </c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1" x14ac:dyDescent="0.2">
      <c r="A70" s="171">
        <v>21</v>
      </c>
      <c r="B70" s="172" t="s">
        <v>179</v>
      </c>
      <c r="C70" s="186" t="s">
        <v>180</v>
      </c>
      <c r="D70" s="173" t="s">
        <v>115</v>
      </c>
      <c r="E70" s="174">
        <v>271.5</v>
      </c>
      <c r="F70" s="175"/>
      <c r="G70" s="176">
        <f>ROUND(E70*F70,2)</f>
        <v>0</v>
      </c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160"/>
      <c r="X70" s="160"/>
      <c r="Y70" s="149"/>
      <c r="Z70" s="149"/>
      <c r="AA70" s="149"/>
      <c r="AB70" s="149"/>
      <c r="AC70" s="149"/>
      <c r="AD70" s="149"/>
      <c r="AE70" s="149"/>
      <c r="AF70" s="149"/>
      <c r="AG70" s="149" t="s">
        <v>120</v>
      </c>
      <c r="AH70" s="149">
        <v>0</v>
      </c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1" x14ac:dyDescent="0.2">
      <c r="A71" s="157"/>
      <c r="B71" s="158"/>
      <c r="C71" s="187" t="s">
        <v>174</v>
      </c>
      <c r="D71" s="162"/>
      <c r="E71" s="163">
        <v>271.5</v>
      </c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160"/>
      <c r="X71" s="160"/>
      <c r="Y71" s="149"/>
      <c r="Z71" s="149"/>
      <c r="AA71" s="149"/>
      <c r="AB71" s="149"/>
      <c r="AC71" s="149"/>
      <c r="AD71" s="149"/>
      <c r="AE71" s="149"/>
      <c r="AF71" s="149"/>
      <c r="AG71" s="149" t="s">
        <v>120</v>
      </c>
      <c r="AH71" s="149">
        <v>0</v>
      </c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outlineLevel="1" x14ac:dyDescent="0.2">
      <c r="A72" s="165" t="s">
        <v>111</v>
      </c>
      <c r="B72" s="166" t="s">
        <v>293</v>
      </c>
      <c r="C72" s="185" t="s">
        <v>294</v>
      </c>
      <c r="D72" s="167"/>
      <c r="E72" s="168"/>
      <c r="F72" s="169"/>
      <c r="G72" s="170">
        <f>G73+G75</f>
        <v>0</v>
      </c>
      <c r="H72" s="161"/>
      <c r="I72" s="160">
        <f>ROUND(E87*H72,2)</f>
        <v>0</v>
      </c>
      <c r="J72" s="161"/>
      <c r="K72" s="160">
        <f>ROUND(E87*J72,2)</f>
        <v>0</v>
      </c>
      <c r="L72" s="160">
        <v>21</v>
      </c>
      <c r="M72" s="160">
        <f>G87*(1+L72/100)</f>
        <v>0</v>
      </c>
      <c r="N72" s="160">
        <v>8.3000000000000001E-4</v>
      </c>
      <c r="O72" s="160">
        <f>ROUND(E87*N72,2)</f>
        <v>0.27</v>
      </c>
      <c r="P72" s="160">
        <v>0</v>
      </c>
      <c r="Q72" s="160">
        <f>ROUND(E87*P72,2)</f>
        <v>0</v>
      </c>
      <c r="R72" s="160"/>
      <c r="S72" s="160" t="s">
        <v>116</v>
      </c>
      <c r="T72" s="160" t="s">
        <v>116</v>
      </c>
      <c r="U72" s="160">
        <v>0.03</v>
      </c>
      <c r="V72" s="160">
        <f>ROUND(E87*U72,2)</f>
        <v>9.6300000000000008</v>
      </c>
      <c r="W72" s="160"/>
      <c r="X72" s="160" t="s">
        <v>117</v>
      </c>
      <c r="Y72" s="149"/>
      <c r="Z72" s="149"/>
      <c r="AA72" s="149"/>
      <c r="AB72" s="149"/>
      <c r="AC72" s="149"/>
      <c r="AD72" s="149"/>
      <c r="AE72" s="149"/>
      <c r="AF72" s="149"/>
      <c r="AG72" s="149" t="s">
        <v>118</v>
      </c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1" x14ac:dyDescent="0.2">
      <c r="A73" s="171">
        <v>22</v>
      </c>
      <c r="B73" s="172" t="s">
        <v>295</v>
      </c>
      <c r="C73" s="186" t="s">
        <v>296</v>
      </c>
      <c r="D73" s="173" t="s">
        <v>115</v>
      </c>
      <c r="E73" s="174">
        <f>E74</f>
        <v>7.919999999999999</v>
      </c>
      <c r="F73" s="175"/>
      <c r="G73" s="176">
        <f>ROUND(E73*F73,2)</f>
        <v>0</v>
      </c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60"/>
      <c r="W73" s="160"/>
      <c r="X73" s="160"/>
      <c r="Y73" s="149"/>
      <c r="Z73" s="149"/>
      <c r="AA73" s="149"/>
      <c r="AB73" s="149"/>
      <c r="AC73" s="149"/>
      <c r="AD73" s="149"/>
      <c r="AE73" s="149"/>
      <c r="AF73" s="149"/>
      <c r="AG73" s="149" t="s">
        <v>120</v>
      </c>
      <c r="AH73" s="149">
        <v>0</v>
      </c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outlineLevel="1" x14ac:dyDescent="0.2">
      <c r="A74" s="157"/>
      <c r="B74" s="158"/>
      <c r="C74" s="200" t="s">
        <v>292</v>
      </c>
      <c r="D74" s="201"/>
      <c r="E74" s="202">
        <f>11*1.2*0.6</f>
        <v>7.919999999999999</v>
      </c>
      <c r="F74" s="160"/>
      <c r="G74" s="160"/>
      <c r="H74" s="161"/>
      <c r="I74" s="160">
        <f>ROUND(E93*H74,2)</f>
        <v>0</v>
      </c>
      <c r="J74" s="161"/>
      <c r="K74" s="160">
        <f>ROUND(E93*J74,2)</f>
        <v>0</v>
      </c>
      <c r="L74" s="160">
        <v>21</v>
      </c>
      <c r="M74" s="160">
        <f>G93*(1+L74/100)</f>
        <v>0</v>
      </c>
      <c r="N74" s="160">
        <v>4.0299999999999997E-3</v>
      </c>
      <c r="O74" s="160">
        <f>ROUND(E93*N74,2)</f>
        <v>1.29</v>
      </c>
      <c r="P74" s="160">
        <v>0</v>
      </c>
      <c r="Q74" s="160">
        <f>ROUND(E93*P74,2)</f>
        <v>0</v>
      </c>
      <c r="R74" s="160"/>
      <c r="S74" s="160" t="s">
        <v>116</v>
      </c>
      <c r="T74" s="160" t="s">
        <v>116</v>
      </c>
      <c r="U74" s="160">
        <v>0.21</v>
      </c>
      <c r="V74" s="160">
        <f>ROUND(E93*U74,2)</f>
        <v>67.42</v>
      </c>
      <c r="W74" s="160"/>
      <c r="X74" s="160" t="s">
        <v>117</v>
      </c>
      <c r="Y74" s="149"/>
      <c r="Z74" s="149"/>
      <c r="AA74" s="149"/>
      <c r="AB74" s="149"/>
      <c r="AC74" s="149"/>
      <c r="AD74" s="149"/>
      <c r="AE74" s="149"/>
      <c r="AF74" s="149"/>
      <c r="AG74" s="149" t="s">
        <v>118</v>
      </c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1" x14ac:dyDescent="0.2">
      <c r="A75" s="171">
        <v>23</v>
      </c>
      <c r="B75" s="172" t="s">
        <v>297</v>
      </c>
      <c r="C75" s="186" t="s">
        <v>298</v>
      </c>
      <c r="D75" s="173" t="s">
        <v>135</v>
      </c>
      <c r="E75" s="174">
        <f>E76</f>
        <v>13.2</v>
      </c>
      <c r="F75" s="175"/>
      <c r="G75" s="176">
        <f>ROUND(E75*F75,2)</f>
        <v>0</v>
      </c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60"/>
      <c r="W75" s="160"/>
      <c r="X75" s="160"/>
      <c r="Y75" s="149"/>
      <c r="Z75" s="149"/>
      <c r="AA75" s="149"/>
      <c r="AB75" s="149"/>
      <c r="AC75" s="149"/>
      <c r="AD75" s="149"/>
      <c r="AE75" s="149"/>
      <c r="AF75" s="149"/>
      <c r="AG75" s="149" t="s">
        <v>120</v>
      </c>
      <c r="AH75" s="149">
        <v>0</v>
      </c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1" x14ac:dyDescent="0.2">
      <c r="A76" s="157"/>
      <c r="B76" s="158"/>
      <c r="C76" s="200" t="s">
        <v>291</v>
      </c>
      <c r="D76" s="201"/>
      <c r="E76" s="202">
        <f>11*1.2</f>
        <v>13.2</v>
      </c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60"/>
      <c r="W76" s="160"/>
      <c r="X76" s="160"/>
      <c r="Y76" s="149"/>
      <c r="Z76" s="149"/>
      <c r="AA76" s="149"/>
      <c r="AB76" s="149"/>
      <c r="AC76" s="149"/>
      <c r="AD76" s="149"/>
      <c r="AE76" s="149"/>
      <c r="AF76" s="149"/>
      <c r="AG76" s="149" t="s">
        <v>120</v>
      </c>
      <c r="AH76" s="149">
        <v>0</v>
      </c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outlineLevel="1" x14ac:dyDescent="0.2">
      <c r="A77" s="165" t="s">
        <v>111</v>
      </c>
      <c r="B77" s="166" t="s">
        <v>67</v>
      </c>
      <c r="C77" s="185" t="s">
        <v>68</v>
      </c>
      <c r="D77" s="167"/>
      <c r="E77" s="168"/>
      <c r="F77" s="169"/>
      <c r="G77" s="170">
        <f>G78</f>
        <v>0</v>
      </c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60"/>
      <c r="W77" s="160"/>
      <c r="X77" s="160"/>
      <c r="Y77" s="149"/>
      <c r="Z77" s="149"/>
      <c r="AA77" s="149"/>
      <c r="AB77" s="149"/>
      <c r="AC77" s="149"/>
      <c r="AD77" s="149"/>
      <c r="AE77" s="149"/>
      <c r="AF77" s="149"/>
      <c r="AG77" s="149" t="s">
        <v>120</v>
      </c>
      <c r="AH77" s="149">
        <v>0</v>
      </c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outlineLevel="1" x14ac:dyDescent="0.2">
      <c r="A78" s="177">
        <v>24</v>
      </c>
      <c r="B78" s="178" t="s">
        <v>181</v>
      </c>
      <c r="C78" s="188" t="s">
        <v>182</v>
      </c>
      <c r="D78" s="179" t="s">
        <v>183</v>
      </c>
      <c r="E78" s="180">
        <v>9.6855799999999999</v>
      </c>
      <c r="F78" s="181"/>
      <c r="G78" s="182">
        <f>ROUND(E78*F78,2)</f>
        <v>0</v>
      </c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60"/>
      <c r="W78" s="160"/>
      <c r="X78" s="160"/>
      <c r="Y78" s="149"/>
      <c r="Z78" s="149"/>
      <c r="AA78" s="149"/>
      <c r="AB78" s="149"/>
      <c r="AC78" s="149"/>
      <c r="AD78" s="149"/>
      <c r="AE78" s="149"/>
      <c r="AF78" s="149"/>
      <c r="AG78" s="149" t="s">
        <v>120</v>
      </c>
      <c r="AH78" s="149">
        <v>0</v>
      </c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outlineLevel="1" x14ac:dyDescent="0.2">
      <c r="A79" s="165" t="s">
        <v>111</v>
      </c>
      <c r="B79" s="166" t="s">
        <v>69</v>
      </c>
      <c r="C79" s="185" t="s">
        <v>70</v>
      </c>
      <c r="D79" s="167"/>
      <c r="E79" s="168"/>
      <c r="F79" s="169"/>
      <c r="G79" s="170">
        <f>SUMIF(AG69:AG99,"&lt;&gt;NOR",G80:G119)</f>
        <v>0</v>
      </c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60"/>
      <c r="W79" s="160"/>
      <c r="X79" s="160"/>
      <c r="Y79" s="149"/>
      <c r="Z79" s="149"/>
      <c r="AA79" s="149"/>
      <c r="AB79" s="149"/>
      <c r="AC79" s="149"/>
      <c r="AD79" s="149"/>
      <c r="AE79" s="149"/>
      <c r="AF79" s="149"/>
      <c r="AG79" s="149" t="s">
        <v>120</v>
      </c>
      <c r="AH79" s="149">
        <v>0</v>
      </c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1" x14ac:dyDescent="0.2">
      <c r="A80" s="171">
        <v>25</v>
      </c>
      <c r="B80" s="172" t="s">
        <v>186</v>
      </c>
      <c r="C80" s="186" t="s">
        <v>187</v>
      </c>
      <c r="D80" s="173" t="s">
        <v>115</v>
      </c>
      <c r="E80" s="174">
        <v>503.11849999999998</v>
      </c>
      <c r="F80" s="175"/>
      <c r="G80" s="176">
        <f>ROUND(E80*F80,2)</f>
        <v>0</v>
      </c>
      <c r="H80" s="161"/>
      <c r="I80" s="160">
        <f>ROUND(E100*H80,2)</f>
        <v>0</v>
      </c>
      <c r="J80" s="161"/>
      <c r="K80" s="160">
        <f>ROUND(E100*J80,2)</f>
        <v>0</v>
      </c>
      <c r="L80" s="160">
        <v>21</v>
      </c>
      <c r="M80" s="160">
        <f>G100*(1+L80/100)</f>
        <v>0</v>
      </c>
      <c r="N80" s="160">
        <v>2.2000000000000001E-3</v>
      </c>
      <c r="O80" s="160">
        <f>ROUND(E100*N80,2)</f>
        <v>0.71</v>
      </c>
      <c r="P80" s="160">
        <v>0</v>
      </c>
      <c r="Q80" s="160">
        <f>ROUND(E100*P80,2)</f>
        <v>0</v>
      </c>
      <c r="R80" s="160"/>
      <c r="S80" s="160" t="s">
        <v>116</v>
      </c>
      <c r="T80" s="160" t="s">
        <v>116</v>
      </c>
      <c r="U80" s="160">
        <v>0.91</v>
      </c>
      <c r="V80" s="160">
        <f>ROUND(E100*U80,2)</f>
        <v>292.14999999999998</v>
      </c>
      <c r="W80" s="160"/>
      <c r="X80" s="160" t="s">
        <v>117</v>
      </c>
      <c r="Y80" s="149"/>
      <c r="Z80" s="149"/>
      <c r="AA80" s="149"/>
      <c r="AB80" s="149"/>
      <c r="AC80" s="149"/>
      <c r="AD80" s="149"/>
      <c r="AE80" s="149"/>
      <c r="AF80" s="149"/>
      <c r="AG80" s="149" t="s">
        <v>118</v>
      </c>
      <c r="AH80" s="149"/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1" x14ac:dyDescent="0.2">
      <c r="A81" s="157"/>
      <c r="B81" s="158"/>
      <c r="C81" s="187" t="s">
        <v>188</v>
      </c>
      <c r="D81" s="162"/>
      <c r="E81" s="163">
        <v>114.39</v>
      </c>
      <c r="F81" s="160"/>
      <c r="G81" s="160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60"/>
      <c r="W81" s="160"/>
      <c r="X81" s="160"/>
      <c r="Y81" s="149"/>
      <c r="Z81" s="149"/>
      <c r="AA81" s="149"/>
      <c r="AB81" s="149"/>
      <c r="AC81" s="149"/>
      <c r="AD81" s="149"/>
      <c r="AE81" s="149"/>
      <c r="AF81" s="149"/>
      <c r="AG81" s="149" t="s">
        <v>126</v>
      </c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1" x14ac:dyDescent="0.2">
      <c r="A82" s="157"/>
      <c r="B82" s="158"/>
      <c r="C82" s="187" t="s">
        <v>189</v>
      </c>
      <c r="D82" s="162"/>
      <c r="E82" s="163">
        <v>114.08</v>
      </c>
      <c r="F82" s="160"/>
      <c r="G82" s="160"/>
      <c r="H82" s="160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0"/>
      <c r="U82" s="160"/>
      <c r="V82" s="160"/>
      <c r="W82" s="160"/>
      <c r="X82" s="160"/>
      <c r="Y82" s="149"/>
      <c r="Z82" s="149"/>
      <c r="AA82" s="149"/>
      <c r="AB82" s="149"/>
      <c r="AC82" s="149"/>
      <c r="AD82" s="149"/>
      <c r="AE82" s="149"/>
      <c r="AF82" s="149"/>
      <c r="AG82" s="149" t="s">
        <v>120</v>
      </c>
      <c r="AH82" s="149">
        <v>0</v>
      </c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1" x14ac:dyDescent="0.2">
      <c r="A83" s="157"/>
      <c r="B83" s="158"/>
      <c r="C83" s="187" t="s">
        <v>190</v>
      </c>
      <c r="D83" s="162"/>
      <c r="E83" s="163">
        <v>182.07249999999999</v>
      </c>
      <c r="F83" s="160"/>
      <c r="G83" s="160"/>
      <c r="H83" s="160"/>
      <c r="I83" s="160"/>
      <c r="J83" s="160"/>
      <c r="K83" s="160"/>
      <c r="L83" s="160"/>
      <c r="M83" s="160"/>
      <c r="N83" s="160"/>
      <c r="O83" s="160"/>
      <c r="P83" s="160"/>
      <c r="Q83" s="160"/>
      <c r="R83" s="160"/>
      <c r="S83" s="160"/>
      <c r="T83" s="160"/>
      <c r="U83" s="160"/>
      <c r="V83" s="160"/>
      <c r="W83" s="160"/>
      <c r="X83" s="160"/>
      <c r="Y83" s="149"/>
      <c r="Z83" s="149"/>
      <c r="AA83" s="149"/>
      <c r="AB83" s="149"/>
      <c r="AC83" s="149"/>
      <c r="AD83" s="149"/>
      <c r="AE83" s="149"/>
      <c r="AF83" s="149"/>
      <c r="AG83" s="149" t="s">
        <v>120</v>
      </c>
      <c r="AH83" s="149">
        <v>0</v>
      </c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1" x14ac:dyDescent="0.2">
      <c r="A84" s="157"/>
      <c r="B84" s="158"/>
      <c r="C84" s="187" t="s">
        <v>191</v>
      </c>
      <c r="D84" s="162"/>
      <c r="E84" s="163">
        <v>66.44</v>
      </c>
      <c r="F84" s="160"/>
      <c r="G84" s="160"/>
      <c r="H84" s="160"/>
      <c r="I84" s="160"/>
      <c r="J84" s="160"/>
      <c r="K84" s="160"/>
      <c r="L84" s="160"/>
      <c r="M84" s="160"/>
      <c r="N84" s="160"/>
      <c r="O84" s="160"/>
      <c r="P84" s="160"/>
      <c r="Q84" s="160"/>
      <c r="R84" s="160"/>
      <c r="S84" s="160"/>
      <c r="T84" s="160"/>
      <c r="U84" s="160"/>
      <c r="V84" s="160"/>
      <c r="W84" s="160"/>
      <c r="X84" s="160"/>
      <c r="Y84" s="149"/>
      <c r="Z84" s="149"/>
      <c r="AA84" s="149"/>
      <c r="AB84" s="149"/>
      <c r="AC84" s="149"/>
      <c r="AD84" s="149"/>
      <c r="AE84" s="149"/>
      <c r="AF84" s="149"/>
      <c r="AG84" s="149" t="s">
        <v>120</v>
      </c>
      <c r="AH84" s="149">
        <v>0</v>
      </c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1" x14ac:dyDescent="0.2">
      <c r="A85" s="157"/>
      <c r="B85" s="158"/>
      <c r="C85" s="187" t="s">
        <v>192</v>
      </c>
      <c r="D85" s="162"/>
      <c r="E85" s="163">
        <v>15.936</v>
      </c>
      <c r="F85" s="160"/>
      <c r="G85" s="160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60"/>
      <c r="Y85" s="149"/>
      <c r="Z85" s="149"/>
      <c r="AA85" s="149"/>
      <c r="AB85" s="149"/>
      <c r="AC85" s="149"/>
      <c r="AD85" s="149"/>
      <c r="AE85" s="149"/>
      <c r="AF85" s="149"/>
      <c r="AG85" s="149" t="s">
        <v>120</v>
      </c>
      <c r="AH85" s="149">
        <v>0</v>
      </c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1" x14ac:dyDescent="0.2">
      <c r="A86" s="157"/>
      <c r="B86" s="158"/>
      <c r="C86" s="187" t="s">
        <v>193</v>
      </c>
      <c r="D86" s="162"/>
      <c r="E86" s="163">
        <v>10.199999999999999</v>
      </c>
      <c r="F86" s="160"/>
      <c r="G86" s="160"/>
      <c r="H86" s="160"/>
      <c r="I86" s="160"/>
      <c r="J86" s="160"/>
      <c r="K86" s="160"/>
      <c r="L86" s="160"/>
      <c r="M86" s="160"/>
      <c r="N86" s="160"/>
      <c r="O86" s="160"/>
      <c r="P86" s="160"/>
      <c r="Q86" s="160"/>
      <c r="R86" s="160"/>
      <c r="S86" s="160"/>
      <c r="T86" s="160"/>
      <c r="U86" s="160"/>
      <c r="V86" s="160"/>
      <c r="W86" s="160"/>
      <c r="X86" s="160"/>
      <c r="Y86" s="149"/>
      <c r="Z86" s="149"/>
      <c r="AA86" s="149"/>
      <c r="AB86" s="149"/>
      <c r="AC86" s="149"/>
      <c r="AD86" s="149"/>
      <c r="AE86" s="149"/>
      <c r="AF86" s="149"/>
      <c r="AG86" s="149" t="s">
        <v>120</v>
      </c>
      <c r="AH86" s="149">
        <v>0</v>
      </c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ht="22.5" outlineLevel="1" x14ac:dyDescent="0.2">
      <c r="A87" s="171">
        <v>26</v>
      </c>
      <c r="B87" s="172" t="s">
        <v>194</v>
      </c>
      <c r="C87" s="186" t="s">
        <v>195</v>
      </c>
      <c r="D87" s="173" t="s">
        <v>115</v>
      </c>
      <c r="E87" s="174">
        <v>321.04599999999999</v>
      </c>
      <c r="F87" s="175"/>
      <c r="G87" s="176">
        <f>ROUND(E87*F87,2)</f>
        <v>0</v>
      </c>
      <c r="H87" s="161"/>
      <c r="I87" s="160">
        <f>ROUND(E107*H87,2)</f>
        <v>0</v>
      </c>
      <c r="J87" s="161"/>
      <c r="K87" s="160">
        <f>ROUND(E107*J87,2)</f>
        <v>0</v>
      </c>
      <c r="L87" s="160">
        <v>21</v>
      </c>
      <c r="M87" s="160">
        <f>G107*(1+L87/100)</f>
        <v>0</v>
      </c>
      <c r="N87" s="160">
        <v>5.8E-4</v>
      </c>
      <c r="O87" s="160">
        <f>ROUND(E107*N87,2)</f>
        <v>0.01</v>
      </c>
      <c r="P87" s="160">
        <v>0</v>
      </c>
      <c r="Q87" s="160">
        <f>ROUND(E107*P87,2)</f>
        <v>0</v>
      </c>
      <c r="R87" s="160"/>
      <c r="S87" s="160" t="s">
        <v>116</v>
      </c>
      <c r="T87" s="160" t="s">
        <v>116</v>
      </c>
      <c r="U87" s="160">
        <v>0.19</v>
      </c>
      <c r="V87" s="160">
        <f>ROUND(E107*U87,2)</f>
        <v>4.5599999999999996</v>
      </c>
      <c r="W87" s="160"/>
      <c r="X87" s="160" t="s">
        <v>117</v>
      </c>
      <c r="Y87" s="149"/>
      <c r="Z87" s="149"/>
      <c r="AA87" s="149"/>
      <c r="AB87" s="149"/>
      <c r="AC87" s="149"/>
      <c r="AD87" s="149"/>
      <c r="AE87" s="149"/>
      <c r="AF87" s="149"/>
      <c r="AG87" s="149" t="s">
        <v>118</v>
      </c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1" x14ac:dyDescent="0.2">
      <c r="A88" s="157"/>
      <c r="B88" s="158"/>
      <c r="C88" s="187" t="s">
        <v>188</v>
      </c>
      <c r="D88" s="162"/>
      <c r="E88" s="163">
        <v>114.39</v>
      </c>
      <c r="F88" s="160"/>
      <c r="G88" s="160"/>
      <c r="H88" s="160"/>
      <c r="I88" s="160"/>
      <c r="J88" s="160"/>
      <c r="K88" s="160"/>
      <c r="L88" s="160"/>
      <c r="M88" s="160"/>
      <c r="N88" s="160"/>
      <c r="O88" s="160"/>
      <c r="P88" s="160"/>
      <c r="Q88" s="160"/>
      <c r="R88" s="160"/>
      <c r="S88" s="160"/>
      <c r="T88" s="160"/>
      <c r="U88" s="160"/>
      <c r="V88" s="160"/>
      <c r="W88" s="160"/>
      <c r="X88" s="160"/>
      <c r="Y88" s="149"/>
      <c r="Z88" s="149"/>
      <c r="AA88" s="149"/>
      <c r="AB88" s="149"/>
      <c r="AC88" s="149"/>
      <c r="AD88" s="149"/>
      <c r="AE88" s="149"/>
      <c r="AF88" s="149"/>
      <c r="AG88" s="149" t="s">
        <v>126</v>
      </c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outlineLevel="1" x14ac:dyDescent="0.2">
      <c r="A89" s="157"/>
      <c r="B89" s="158"/>
      <c r="C89" s="187" t="s">
        <v>189</v>
      </c>
      <c r="D89" s="162"/>
      <c r="E89" s="163">
        <v>114.08</v>
      </c>
      <c r="F89" s="160"/>
      <c r="G89" s="160"/>
      <c r="H89" s="160"/>
      <c r="I89" s="160"/>
      <c r="J89" s="160"/>
      <c r="K89" s="160"/>
      <c r="L89" s="160"/>
      <c r="M89" s="160"/>
      <c r="N89" s="160"/>
      <c r="O89" s="160"/>
      <c r="P89" s="160"/>
      <c r="Q89" s="160"/>
      <c r="R89" s="160"/>
      <c r="S89" s="160"/>
      <c r="T89" s="160"/>
      <c r="U89" s="160"/>
      <c r="V89" s="160"/>
      <c r="W89" s="160"/>
      <c r="X89" s="160"/>
      <c r="Y89" s="149"/>
      <c r="Z89" s="149"/>
      <c r="AA89" s="149"/>
      <c r="AB89" s="149"/>
      <c r="AC89" s="149"/>
      <c r="AD89" s="149"/>
      <c r="AE89" s="149"/>
      <c r="AF89" s="149"/>
      <c r="AG89" s="149" t="s">
        <v>120</v>
      </c>
      <c r="AH89" s="149">
        <v>0</v>
      </c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outlineLevel="1" x14ac:dyDescent="0.2">
      <c r="A90" s="157"/>
      <c r="B90" s="158"/>
      <c r="C90" s="187" t="s">
        <v>191</v>
      </c>
      <c r="D90" s="162"/>
      <c r="E90" s="163">
        <v>66.44</v>
      </c>
      <c r="F90" s="160"/>
      <c r="G90" s="160"/>
      <c r="H90" s="161"/>
      <c r="I90" s="160">
        <f>ROUND(E110*H90,2)</f>
        <v>0</v>
      </c>
      <c r="J90" s="161"/>
      <c r="K90" s="160">
        <f>ROUND(E110*J90,2)</f>
        <v>0</v>
      </c>
      <c r="L90" s="160">
        <v>21</v>
      </c>
      <c r="M90" s="160">
        <f>G110*(1+L90/100)</f>
        <v>0</v>
      </c>
      <c r="N90" s="160">
        <v>0</v>
      </c>
      <c r="O90" s="160">
        <f>ROUND(E110*N90,2)</f>
        <v>0</v>
      </c>
      <c r="P90" s="160">
        <v>0</v>
      </c>
      <c r="Q90" s="160">
        <f>ROUND(E110*P90,2)</f>
        <v>0</v>
      </c>
      <c r="R90" s="160"/>
      <c r="S90" s="160" t="s">
        <v>116</v>
      </c>
      <c r="T90" s="160" t="s">
        <v>116</v>
      </c>
      <c r="U90" s="160">
        <v>0.1</v>
      </c>
      <c r="V90" s="160">
        <f>ROUND(E110*U90,2)</f>
        <v>32.1</v>
      </c>
      <c r="W90" s="160"/>
      <c r="X90" s="160" t="s">
        <v>117</v>
      </c>
      <c r="Y90" s="149"/>
      <c r="Z90" s="149"/>
      <c r="AA90" s="149"/>
      <c r="AB90" s="149"/>
      <c r="AC90" s="149"/>
      <c r="AD90" s="149"/>
      <c r="AE90" s="149"/>
      <c r="AF90" s="149"/>
      <c r="AG90" s="149" t="s">
        <v>118</v>
      </c>
      <c r="AH90" s="149"/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1" x14ac:dyDescent="0.2">
      <c r="A91" s="157"/>
      <c r="B91" s="158"/>
      <c r="C91" s="187" t="s">
        <v>192</v>
      </c>
      <c r="D91" s="162"/>
      <c r="E91" s="163">
        <v>15.936</v>
      </c>
      <c r="F91" s="160"/>
      <c r="G91" s="160"/>
      <c r="H91" s="160"/>
      <c r="I91" s="160"/>
      <c r="J91" s="160"/>
      <c r="K91" s="160"/>
      <c r="L91" s="160"/>
      <c r="M91" s="160"/>
      <c r="N91" s="160"/>
      <c r="O91" s="160"/>
      <c r="P91" s="160"/>
      <c r="Q91" s="160"/>
      <c r="R91" s="160"/>
      <c r="S91" s="160"/>
      <c r="T91" s="160"/>
      <c r="U91" s="160"/>
      <c r="V91" s="160"/>
      <c r="W91" s="160"/>
      <c r="X91" s="160"/>
      <c r="Y91" s="149"/>
      <c r="Z91" s="149"/>
      <c r="AA91" s="149"/>
      <c r="AB91" s="149"/>
      <c r="AC91" s="149"/>
      <c r="AD91" s="149"/>
      <c r="AE91" s="149"/>
      <c r="AF91" s="149"/>
      <c r="AG91" s="149" t="s">
        <v>120</v>
      </c>
      <c r="AH91" s="149">
        <v>0</v>
      </c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outlineLevel="1" x14ac:dyDescent="0.2">
      <c r="A92" s="157"/>
      <c r="B92" s="158"/>
      <c r="C92" s="187" t="s">
        <v>193</v>
      </c>
      <c r="D92" s="162"/>
      <c r="E92" s="163">
        <v>10.199999999999999</v>
      </c>
      <c r="F92" s="160"/>
      <c r="G92" s="160"/>
      <c r="H92" s="160"/>
      <c r="I92" s="160"/>
      <c r="J92" s="160"/>
      <c r="K92" s="160"/>
      <c r="L92" s="160"/>
      <c r="M92" s="160"/>
      <c r="N92" s="160"/>
      <c r="O92" s="160"/>
      <c r="P92" s="160"/>
      <c r="Q92" s="160"/>
      <c r="R92" s="160"/>
      <c r="S92" s="160"/>
      <c r="T92" s="160"/>
      <c r="U92" s="160"/>
      <c r="V92" s="160"/>
      <c r="W92" s="160"/>
      <c r="X92" s="160"/>
      <c r="Y92" s="149"/>
      <c r="Z92" s="149"/>
      <c r="AA92" s="149"/>
      <c r="AB92" s="149"/>
      <c r="AC92" s="149"/>
      <c r="AD92" s="149"/>
      <c r="AE92" s="149"/>
      <c r="AF92" s="149"/>
      <c r="AG92" s="149" t="s">
        <v>120</v>
      </c>
      <c r="AH92" s="149">
        <v>0</v>
      </c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ht="22.5" outlineLevel="1" x14ac:dyDescent="0.2">
      <c r="A93" s="171">
        <v>27</v>
      </c>
      <c r="B93" s="172" t="s">
        <v>196</v>
      </c>
      <c r="C93" s="186" t="s">
        <v>197</v>
      </c>
      <c r="D93" s="173" t="s">
        <v>115</v>
      </c>
      <c r="E93" s="174">
        <v>321.04599999999999</v>
      </c>
      <c r="F93" s="175"/>
      <c r="G93" s="176">
        <f>ROUND(E93*F93,2)</f>
        <v>0</v>
      </c>
      <c r="H93" s="160"/>
      <c r="I93" s="160"/>
      <c r="J93" s="160"/>
      <c r="K93" s="160"/>
      <c r="L93" s="160"/>
      <c r="M93" s="160"/>
      <c r="N93" s="160"/>
      <c r="O93" s="160"/>
      <c r="P93" s="160"/>
      <c r="Q93" s="160"/>
      <c r="R93" s="160"/>
      <c r="S93" s="160"/>
      <c r="T93" s="160"/>
      <c r="U93" s="160"/>
      <c r="V93" s="160"/>
      <c r="W93" s="160"/>
      <c r="X93" s="160"/>
      <c r="Y93" s="149"/>
      <c r="Z93" s="149"/>
      <c r="AA93" s="149"/>
      <c r="AB93" s="149"/>
      <c r="AC93" s="149"/>
      <c r="AD93" s="149"/>
      <c r="AE93" s="149"/>
      <c r="AF93" s="149"/>
      <c r="AG93" s="149" t="s">
        <v>120</v>
      </c>
      <c r="AH93" s="149">
        <v>0</v>
      </c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outlineLevel="1" x14ac:dyDescent="0.2">
      <c r="A94" s="157"/>
      <c r="B94" s="158"/>
      <c r="C94" s="187" t="s">
        <v>188</v>
      </c>
      <c r="D94" s="162"/>
      <c r="E94" s="163">
        <v>114.39</v>
      </c>
      <c r="F94" s="160"/>
      <c r="G94" s="160"/>
      <c r="H94" s="160"/>
      <c r="I94" s="160"/>
      <c r="J94" s="160"/>
      <c r="K94" s="160"/>
      <c r="L94" s="160"/>
      <c r="M94" s="160"/>
      <c r="N94" s="160"/>
      <c r="O94" s="160"/>
      <c r="P94" s="160"/>
      <c r="Q94" s="160"/>
      <c r="R94" s="160"/>
      <c r="S94" s="160"/>
      <c r="T94" s="160"/>
      <c r="U94" s="160"/>
      <c r="V94" s="160"/>
      <c r="W94" s="160"/>
      <c r="X94" s="160"/>
      <c r="Y94" s="149"/>
      <c r="Z94" s="149"/>
      <c r="AA94" s="149"/>
      <c r="AB94" s="149"/>
      <c r="AC94" s="149"/>
      <c r="AD94" s="149"/>
      <c r="AE94" s="149"/>
      <c r="AF94" s="149"/>
      <c r="AG94" s="149" t="s">
        <v>120</v>
      </c>
      <c r="AH94" s="149">
        <v>0</v>
      </c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outlineLevel="1" x14ac:dyDescent="0.2">
      <c r="A95" s="157"/>
      <c r="B95" s="158"/>
      <c r="C95" s="187" t="s">
        <v>189</v>
      </c>
      <c r="D95" s="162"/>
      <c r="E95" s="163">
        <v>114.08</v>
      </c>
      <c r="F95" s="160"/>
      <c r="G95" s="160"/>
      <c r="H95" s="160"/>
      <c r="I95" s="160"/>
      <c r="J95" s="160"/>
      <c r="K95" s="160"/>
      <c r="L95" s="160"/>
      <c r="M95" s="160"/>
      <c r="N95" s="160"/>
      <c r="O95" s="160"/>
      <c r="P95" s="160"/>
      <c r="Q95" s="160"/>
      <c r="R95" s="160"/>
      <c r="S95" s="160"/>
      <c r="T95" s="160"/>
      <c r="U95" s="160"/>
      <c r="V95" s="160"/>
      <c r="W95" s="160"/>
      <c r="X95" s="160"/>
      <c r="Y95" s="149"/>
      <c r="Z95" s="149"/>
      <c r="AA95" s="149"/>
      <c r="AB95" s="149"/>
      <c r="AC95" s="149"/>
      <c r="AD95" s="149"/>
      <c r="AE95" s="149"/>
      <c r="AF95" s="149"/>
      <c r="AG95" s="149" t="s">
        <v>120</v>
      </c>
      <c r="AH95" s="149">
        <v>0</v>
      </c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outlineLevel="1" x14ac:dyDescent="0.2">
      <c r="A96" s="157"/>
      <c r="B96" s="158"/>
      <c r="C96" s="187" t="s">
        <v>198</v>
      </c>
      <c r="D96" s="162"/>
      <c r="E96" s="163"/>
      <c r="F96" s="160"/>
      <c r="G96" s="160"/>
      <c r="H96" s="161"/>
      <c r="I96" s="160">
        <f>ROUND(E116*H96,2)</f>
        <v>0</v>
      </c>
      <c r="J96" s="161"/>
      <c r="K96" s="160">
        <f>ROUND(E116*J96,2)</f>
        <v>0</v>
      </c>
      <c r="L96" s="160">
        <v>21</v>
      </c>
      <c r="M96" s="160">
        <f>G116*(1+L96/100)</f>
        <v>0</v>
      </c>
      <c r="N96" s="160">
        <v>5.0000000000000001E-4</v>
      </c>
      <c r="O96" s="160">
        <f>ROUND(E116*N96,2)</f>
        <v>0.35</v>
      </c>
      <c r="P96" s="160">
        <v>0</v>
      </c>
      <c r="Q96" s="160">
        <f>ROUND(E116*P96,2)</f>
        <v>0</v>
      </c>
      <c r="R96" s="160" t="s">
        <v>210</v>
      </c>
      <c r="S96" s="160" t="s">
        <v>116</v>
      </c>
      <c r="T96" s="160" t="s">
        <v>116</v>
      </c>
      <c r="U96" s="160">
        <v>0</v>
      </c>
      <c r="V96" s="160">
        <f>ROUND(E116*U96,2)</f>
        <v>0</v>
      </c>
      <c r="W96" s="160"/>
      <c r="X96" s="160" t="s">
        <v>211</v>
      </c>
      <c r="Y96" s="149"/>
      <c r="Z96" s="149"/>
      <c r="AA96" s="149"/>
      <c r="AB96" s="149"/>
      <c r="AC96" s="149"/>
      <c r="AD96" s="149"/>
      <c r="AE96" s="149"/>
      <c r="AF96" s="149"/>
      <c r="AG96" s="149" t="s">
        <v>212</v>
      </c>
      <c r="AH96" s="149"/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1" x14ac:dyDescent="0.2">
      <c r="A97" s="157"/>
      <c r="B97" s="158"/>
      <c r="C97" s="187" t="s">
        <v>191</v>
      </c>
      <c r="D97" s="162"/>
      <c r="E97" s="163">
        <v>66.44</v>
      </c>
      <c r="F97" s="160"/>
      <c r="G97" s="160"/>
      <c r="H97" s="160"/>
      <c r="I97" s="160"/>
      <c r="J97" s="160"/>
      <c r="K97" s="160"/>
      <c r="L97" s="160"/>
      <c r="M97" s="160"/>
      <c r="N97" s="160"/>
      <c r="O97" s="160"/>
      <c r="P97" s="160"/>
      <c r="Q97" s="160"/>
      <c r="R97" s="160"/>
      <c r="S97" s="160"/>
      <c r="T97" s="160"/>
      <c r="U97" s="160"/>
      <c r="V97" s="160"/>
      <c r="W97" s="160"/>
      <c r="X97" s="160"/>
      <c r="Y97" s="149"/>
      <c r="Z97" s="149"/>
      <c r="AA97" s="149"/>
      <c r="AB97" s="149"/>
      <c r="AC97" s="149"/>
      <c r="AD97" s="149"/>
      <c r="AE97" s="149"/>
      <c r="AF97" s="149"/>
      <c r="AG97" s="149" t="s">
        <v>120</v>
      </c>
      <c r="AH97" s="149">
        <v>0</v>
      </c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outlineLevel="1" x14ac:dyDescent="0.2">
      <c r="A98" s="157"/>
      <c r="B98" s="158"/>
      <c r="C98" s="187" t="s">
        <v>192</v>
      </c>
      <c r="D98" s="162"/>
      <c r="E98" s="163">
        <v>15.936</v>
      </c>
      <c r="F98" s="160"/>
      <c r="G98" s="160"/>
      <c r="H98" s="160"/>
      <c r="I98" s="160"/>
      <c r="J98" s="160"/>
      <c r="K98" s="160"/>
      <c r="L98" s="160"/>
      <c r="M98" s="160"/>
      <c r="N98" s="160"/>
      <c r="O98" s="160"/>
      <c r="P98" s="160"/>
      <c r="Q98" s="160"/>
      <c r="R98" s="160"/>
      <c r="S98" s="160"/>
      <c r="T98" s="160"/>
      <c r="U98" s="160"/>
      <c r="V98" s="160"/>
      <c r="W98" s="160"/>
      <c r="X98" s="160"/>
      <c r="Y98" s="149"/>
      <c r="Z98" s="149"/>
      <c r="AA98" s="149"/>
      <c r="AB98" s="149"/>
      <c r="AC98" s="149"/>
      <c r="AD98" s="149"/>
      <c r="AE98" s="149"/>
      <c r="AF98" s="149"/>
      <c r="AG98" s="149" t="s">
        <v>120</v>
      </c>
      <c r="AH98" s="149">
        <v>0</v>
      </c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1" x14ac:dyDescent="0.2">
      <c r="A99" s="157"/>
      <c r="B99" s="158"/>
      <c r="C99" s="187" t="s">
        <v>193</v>
      </c>
      <c r="D99" s="162"/>
      <c r="E99" s="163">
        <v>10.199999999999999</v>
      </c>
      <c r="F99" s="160"/>
      <c r="G99" s="160"/>
      <c r="H99" s="161"/>
      <c r="I99" s="160">
        <f>ROUND(E119*H99,2)</f>
        <v>0</v>
      </c>
      <c r="J99" s="161"/>
      <c r="K99" s="160">
        <f>ROUND(E119*J99,2)</f>
        <v>0</v>
      </c>
      <c r="L99" s="160">
        <v>21</v>
      </c>
      <c r="M99" s="160">
        <f>G119*(1+L99/100)</f>
        <v>0</v>
      </c>
      <c r="N99" s="160">
        <v>0</v>
      </c>
      <c r="O99" s="160">
        <f>ROUND(E119*N99,2)</f>
        <v>0</v>
      </c>
      <c r="P99" s="160">
        <v>0</v>
      </c>
      <c r="Q99" s="160">
        <f>ROUND(E119*P99,2)</f>
        <v>0</v>
      </c>
      <c r="R99" s="160"/>
      <c r="S99" s="160" t="s">
        <v>116</v>
      </c>
      <c r="T99" s="160" t="s">
        <v>116</v>
      </c>
      <c r="U99" s="160">
        <v>0</v>
      </c>
      <c r="V99" s="160">
        <f>ROUND(E119*U99,2)</f>
        <v>0</v>
      </c>
      <c r="W99" s="160"/>
      <c r="X99" s="160" t="s">
        <v>184</v>
      </c>
      <c r="Y99" s="149"/>
      <c r="Z99" s="149"/>
      <c r="AA99" s="149"/>
      <c r="AB99" s="149"/>
      <c r="AC99" s="149"/>
      <c r="AD99" s="149"/>
      <c r="AE99" s="149"/>
      <c r="AF99" s="149"/>
      <c r="AG99" s="149" t="s">
        <v>185</v>
      </c>
      <c r="AH99" s="149"/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ht="22.5" x14ac:dyDescent="0.2">
      <c r="A100" s="171">
        <v>28</v>
      </c>
      <c r="B100" s="172" t="s">
        <v>199</v>
      </c>
      <c r="C100" s="186" t="s">
        <v>200</v>
      </c>
      <c r="D100" s="173" t="s">
        <v>115</v>
      </c>
      <c r="E100" s="174">
        <v>321.04599999999999</v>
      </c>
      <c r="F100" s="175"/>
      <c r="G100" s="176">
        <f>ROUND(E100*F100,2)</f>
        <v>0</v>
      </c>
      <c r="H100" s="164"/>
      <c r="I100" s="164">
        <f>SUM(I101:I118)</f>
        <v>0</v>
      </c>
      <c r="J100" s="164"/>
      <c r="K100" s="164">
        <f>SUM(K101:K118)</f>
        <v>0</v>
      </c>
      <c r="L100" s="164"/>
      <c r="M100" s="164">
        <f>SUM(M101:M118)</f>
        <v>0</v>
      </c>
      <c r="N100" s="164"/>
      <c r="O100" s="164">
        <f>SUM(O101:O118)</f>
        <v>5.53</v>
      </c>
      <c r="P100" s="164"/>
      <c r="Q100" s="164">
        <f>SUM(Q101:Q118)</f>
        <v>2.99</v>
      </c>
      <c r="R100" s="164"/>
      <c r="S100" s="164"/>
      <c r="T100" s="164"/>
      <c r="U100" s="164"/>
      <c r="V100" s="164">
        <f>SUM(V101:V118)</f>
        <v>216.68</v>
      </c>
      <c r="W100" s="164"/>
      <c r="X100" s="164"/>
      <c r="AG100" t="s">
        <v>112</v>
      </c>
    </row>
    <row r="101" spans="1:60" outlineLevel="1" x14ac:dyDescent="0.2">
      <c r="A101" s="157"/>
      <c r="B101" s="158"/>
      <c r="C101" s="291" t="s">
        <v>201</v>
      </c>
      <c r="D101" s="292"/>
      <c r="E101" s="292"/>
      <c r="F101" s="292"/>
      <c r="G101" s="292"/>
      <c r="H101" s="161"/>
      <c r="I101" s="160">
        <f>ROUND(E121*H101,2)</f>
        <v>0</v>
      </c>
      <c r="J101" s="161"/>
      <c r="K101" s="160">
        <f>ROUND(E121*J101,2)</f>
        <v>0</v>
      </c>
      <c r="L101" s="160">
        <v>21</v>
      </c>
      <c r="M101" s="160">
        <f>G121*(1+L101/100)</f>
        <v>0</v>
      </c>
      <c r="N101" s="160">
        <v>1.8000000000000001E-4</v>
      </c>
      <c r="O101" s="160">
        <f>ROUND(E121*N101,2)</f>
        <v>0.06</v>
      </c>
      <c r="P101" s="160">
        <v>0</v>
      </c>
      <c r="Q101" s="160">
        <f>ROUND(E121*P101,2)</f>
        <v>0</v>
      </c>
      <c r="R101" s="160"/>
      <c r="S101" s="160" t="s">
        <v>116</v>
      </c>
      <c r="T101" s="160" t="s">
        <v>116</v>
      </c>
      <c r="U101" s="160">
        <v>0.14000000000000001</v>
      </c>
      <c r="V101" s="160">
        <f>ROUND(E121*U101,2)</f>
        <v>44.95</v>
      </c>
      <c r="W101" s="160"/>
      <c r="X101" s="160" t="s">
        <v>117</v>
      </c>
      <c r="Y101" s="149"/>
      <c r="Z101" s="149"/>
      <c r="AA101" s="149"/>
      <c r="AB101" s="149"/>
      <c r="AC101" s="149"/>
      <c r="AD101" s="149"/>
      <c r="AE101" s="149"/>
      <c r="AF101" s="149"/>
      <c r="AG101" s="149" t="s">
        <v>118</v>
      </c>
      <c r="AH101" s="149"/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1" x14ac:dyDescent="0.2">
      <c r="A102" s="157"/>
      <c r="B102" s="158"/>
      <c r="C102" s="187" t="s">
        <v>188</v>
      </c>
      <c r="D102" s="162"/>
      <c r="E102" s="163">
        <v>114.39</v>
      </c>
      <c r="F102" s="160"/>
      <c r="G102" s="160"/>
      <c r="H102" s="160"/>
      <c r="I102" s="160"/>
      <c r="J102" s="160"/>
      <c r="K102" s="160"/>
      <c r="L102" s="160"/>
      <c r="M102" s="160"/>
      <c r="N102" s="160"/>
      <c r="O102" s="160"/>
      <c r="P102" s="160"/>
      <c r="Q102" s="160"/>
      <c r="R102" s="160"/>
      <c r="S102" s="160"/>
      <c r="T102" s="160"/>
      <c r="U102" s="160"/>
      <c r="V102" s="160"/>
      <c r="W102" s="160"/>
      <c r="X102" s="160"/>
      <c r="Y102" s="149"/>
      <c r="Z102" s="149"/>
      <c r="AA102" s="149"/>
      <c r="AB102" s="149"/>
      <c r="AC102" s="149"/>
      <c r="AD102" s="149"/>
      <c r="AE102" s="149"/>
      <c r="AF102" s="149"/>
      <c r="AG102" s="149" t="s">
        <v>126</v>
      </c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outlineLevel="1" x14ac:dyDescent="0.2">
      <c r="A103" s="157"/>
      <c r="B103" s="158"/>
      <c r="C103" s="187" t="s">
        <v>189</v>
      </c>
      <c r="D103" s="162"/>
      <c r="E103" s="163">
        <v>114.08</v>
      </c>
      <c r="F103" s="160"/>
      <c r="G103" s="160"/>
      <c r="H103" s="160"/>
      <c r="I103" s="160"/>
      <c r="J103" s="160"/>
      <c r="K103" s="160"/>
      <c r="L103" s="160"/>
      <c r="M103" s="160"/>
      <c r="N103" s="160"/>
      <c r="O103" s="160"/>
      <c r="P103" s="160"/>
      <c r="Q103" s="160"/>
      <c r="R103" s="160"/>
      <c r="S103" s="160"/>
      <c r="T103" s="160"/>
      <c r="U103" s="160"/>
      <c r="V103" s="160"/>
      <c r="W103" s="160"/>
      <c r="X103" s="160"/>
      <c r="Y103" s="149"/>
      <c r="Z103" s="149"/>
      <c r="AA103" s="149"/>
      <c r="AB103" s="149"/>
      <c r="AC103" s="149"/>
      <c r="AD103" s="149"/>
      <c r="AE103" s="149"/>
      <c r="AF103" s="149"/>
      <c r="AG103" s="149" t="s">
        <v>120</v>
      </c>
      <c r="AH103" s="149">
        <v>0</v>
      </c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outlineLevel="1" x14ac:dyDescent="0.2">
      <c r="A104" s="157"/>
      <c r="B104" s="158"/>
      <c r="C104" s="187" t="s">
        <v>191</v>
      </c>
      <c r="D104" s="162"/>
      <c r="E104" s="163">
        <v>66.44</v>
      </c>
      <c r="F104" s="160"/>
      <c r="G104" s="160"/>
      <c r="H104" s="160"/>
      <c r="I104" s="160"/>
      <c r="J104" s="160"/>
      <c r="K104" s="160"/>
      <c r="L104" s="160"/>
      <c r="M104" s="160"/>
      <c r="N104" s="160"/>
      <c r="O104" s="160"/>
      <c r="P104" s="160"/>
      <c r="Q104" s="160"/>
      <c r="R104" s="160"/>
      <c r="S104" s="160"/>
      <c r="T104" s="160"/>
      <c r="U104" s="160"/>
      <c r="V104" s="160"/>
      <c r="W104" s="160"/>
      <c r="X104" s="160"/>
      <c r="Y104" s="149"/>
      <c r="Z104" s="149"/>
      <c r="AA104" s="149"/>
      <c r="AB104" s="149"/>
      <c r="AC104" s="149"/>
      <c r="AD104" s="149"/>
      <c r="AE104" s="149"/>
      <c r="AF104" s="149"/>
      <c r="AG104" s="149" t="s">
        <v>120</v>
      </c>
      <c r="AH104" s="149">
        <v>0</v>
      </c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1" x14ac:dyDescent="0.2">
      <c r="A105" s="157"/>
      <c r="B105" s="158"/>
      <c r="C105" s="187" t="s">
        <v>192</v>
      </c>
      <c r="D105" s="162"/>
      <c r="E105" s="163">
        <v>15.936</v>
      </c>
      <c r="F105" s="160"/>
      <c r="G105" s="160"/>
      <c r="H105" s="160"/>
      <c r="I105" s="160"/>
      <c r="J105" s="160"/>
      <c r="K105" s="160"/>
      <c r="L105" s="160"/>
      <c r="M105" s="160"/>
      <c r="N105" s="160"/>
      <c r="O105" s="160"/>
      <c r="P105" s="160"/>
      <c r="Q105" s="160"/>
      <c r="R105" s="160"/>
      <c r="S105" s="160"/>
      <c r="T105" s="160"/>
      <c r="U105" s="160"/>
      <c r="V105" s="160"/>
      <c r="W105" s="160"/>
      <c r="X105" s="160"/>
      <c r="Y105" s="149"/>
      <c r="Z105" s="149"/>
      <c r="AA105" s="149"/>
      <c r="AB105" s="149"/>
      <c r="AC105" s="149"/>
      <c r="AD105" s="149"/>
      <c r="AE105" s="149"/>
      <c r="AF105" s="149"/>
      <c r="AG105" s="149" t="s">
        <v>120</v>
      </c>
      <c r="AH105" s="149">
        <v>0</v>
      </c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outlineLevel="1" x14ac:dyDescent="0.2">
      <c r="A106" s="157"/>
      <c r="B106" s="158"/>
      <c r="C106" s="187" t="s">
        <v>193</v>
      </c>
      <c r="D106" s="162"/>
      <c r="E106" s="163">
        <v>10.199999999999999</v>
      </c>
      <c r="F106" s="160"/>
      <c r="G106" s="160"/>
      <c r="H106" s="160"/>
      <c r="I106" s="160"/>
      <c r="J106" s="160"/>
      <c r="K106" s="160"/>
      <c r="L106" s="160"/>
      <c r="M106" s="160"/>
      <c r="N106" s="160"/>
      <c r="O106" s="160"/>
      <c r="P106" s="160"/>
      <c r="Q106" s="160"/>
      <c r="R106" s="160"/>
      <c r="S106" s="160"/>
      <c r="T106" s="160"/>
      <c r="U106" s="160"/>
      <c r="V106" s="160"/>
      <c r="W106" s="160"/>
      <c r="X106" s="160"/>
      <c r="Y106" s="149"/>
      <c r="Z106" s="149"/>
      <c r="AA106" s="149"/>
      <c r="AB106" s="149"/>
      <c r="AC106" s="149"/>
      <c r="AD106" s="149"/>
      <c r="AE106" s="149"/>
      <c r="AF106" s="149"/>
      <c r="AG106" s="149" t="s">
        <v>120</v>
      </c>
      <c r="AH106" s="149">
        <v>0</v>
      </c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outlineLevel="1" x14ac:dyDescent="0.2">
      <c r="A107" s="171">
        <v>29</v>
      </c>
      <c r="B107" s="172" t="s">
        <v>202</v>
      </c>
      <c r="C107" s="186" t="s">
        <v>203</v>
      </c>
      <c r="D107" s="173" t="s">
        <v>135</v>
      </c>
      <c r="E107" s="174">
        <v>24</v>
      </c>
      <c r="F107" s="175"/>
      <c r="G107" s="176">
        <f>ROUND(E107*F107,2)</f>
        <v>0</v>
      </c>
      <c r="H107" s="160"/>
      <c r="I107" s="160"/>
      <c r="J107" s="160"/>
      <c r="K107" s="160"/>
      <c r="L107" s="160"/>
      <c r="M107" s="160"/>
      <c r="N107" s="160"/>
      <c r="O107" s="160"/>
      <c r="P107" s="160"/>
      <c r="Q107" s="160"/>
      <c r="R107" s="160"/>
      <c r="S107" s="160"/>
      <c r="T107" s="160"/>
      <c r="U107" s="160"/>
      <c r="V107" s="160"/>
      <c r="W107" s="160"/>
      <c r="X107" s="160"/>
      <c r="Y107" s="149"/>
      <c r="Z107" s="149"/>
      <c r="AA107" s="149"/>
      <c r="AB107" s="149"/>
      <c r="AC107" s="149"/>
      <c r="AD107" s="149"/>
      <c r="AE107" s="149"/>
      <c r="AF107" s="149"/>
      <c r="AG107" s="149" t="s">
        <v>120</v>
      </c>
      <c r="AH107" s="149">
        <v>0</v>
      </c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1" x14ac:dyDescent="0.2">
      <c r="A108" s="157"/>
      <c r="B108" s="158"/>
      <c r="C108" s="291" t="s">
        <v>204</v>
      </c>
      <c r="D108" s="292"/>
      <c r="E108" s="292"/>
      <c r="F108" s="292"/>
      <c r="G108" s="292"/>
      <c r="H108" s="161"/>
      <c r="I108" s="160">
        <f>ROUND(E128*H108,2)</f>
        <v>0</v>
      </c>
      <c r="J108" s="161"/>
      <c r="K108" s="160">
        <f>ROUND(E128*J108,2)</f>
        <v>0</v>
      </c>
      <c r="L108" s="160">
        <v>21</v>
      </c>
      <c r="M108" s="160">
        <f>G128*(1+L108/100)</f>
        <v>0</v>
      </c>
      <c r="N108" s="160">
        <v>0</v>
      </c>
      <c r="O108" s="160">
        <f>ROUND(E128*N108,2)</f>
        <v>0</v>
      </c>
      <c r="P108" s="160">
        <v>4.3299999999999996E-3</v>
      </c>
      <c r="Q108" s="160">
        <f>ROUND(E128*P108,2)</f>
        <v>2.99</v>
      </c>
      <c r="R108" s="160"/>
      <c r="S108" s="160" t="s">
        <v>116</v>
      </c>
      <c r="T108" s="160" t="s">
        <v>116</v>
      </c>
      <c r="U108" s="160">
        <v>0.1</v>
      </c>
      <c r="V108" s="160">
        <f>ROUND(E128*U108,2)</f>
        <v>69</v>
      </c>
      <c r="W108" s="160"/>
      <c r="X108" s="160" t="s">
        <v>117</v>
      </c>
      <c r="Y108" s="149"/>
      <c r="Z108" s="149"/>
      <c r="AA108" s="149"/>
      <c r="AB108" s="149"/>
      <c r="AC108" s="149"/>
      <c r="AD108" s="149"/>
      <c r="AE108" s="149"/>
      <c r="AF108" s="149"/>
      <c r="AG108" s="149" t="s">
        <v>118</v>
      </c>
      <c r="AH108" s="149"/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1" x14ac:dyDescent="0.2">
      <c r="A109" s="157"/>
      <c r="B109" s="158"/>
      <c r="C109" s="187" t="s">
        <v>205</v>
      </c>
      <c r="D109" s="162"/>
      <c r="E109" s="163">
        <v>24</v>
      </c>
      <c r="F109" s="160"/>
      <c r="G109" s="160"/>
      <c r="H109" s="161"/>
      <c r="I109" s="160">
        <f>ROUND(E129*H109,2)</f>
        <v>0</v>
      </c>
      <c r="J109" s="161"/>
      <c r="K109" s="160">
        <f>ROUND(E129*J109,2)</f>
        <v>0</v>
      </c>
      <c r="L109" s="160">
        <v>21</v>
      </c>
      <c r="M109" s="160">
        <f>G129*(1+L109/100)</f>
        <v>0</v>
      </c>
      <c r="N109" s="160">
        <v>2.5500000000000002E-3</v>
      </c>
      <c r="O109" s="160">
        <f>ROUND(E129*N109,2)</f>
        <v>0.82</v>
      </c>
      <c r="P109" s="160">
        <v>0</v>
      </c>
      <c r="Q109" s="160">
        <f>ROUND(E129*P109,2)</f>
        <v>0</v>
      </c>
      <c r="R109" s="160"/>
      <c r="S109" s="160" t="s">
        <v>116</v>
      </c>
      <c r="T109" s="160" t="s">
        <v>116</v>
      </c>
      <c r="U109" s="160">
        <v>0.32</v>
      </c>
      <c r="V109" s="160">
        <f>ROUND(E129*U109,2)</f>
        <v>102.73</v>
      </c>
      <c r="W109" s="160"/>
      <c r="X109" s="160" t="s">
        <v>117</v>
      </c>
      <c r="Y109" s="149"/>
      <c r="Z109" s="149"/>
      <c r="AA109" s="149"/>
      <c r="AB109" s="149"/>
      <c r="AC109" s="149"/>
      <c r="AD109" s="149"/>
      <c r="AE109" s="149"/>
      <c r="AF109" s="149"/>
      <c r="AG109" s="149" t="s">
        <v>118</v>
      </c>
      <c r="AH109" s="149"/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outlineLevel="1" x14ac:dyDescent="0.2">
      <c r="A110" s="171">
        <v>30</v>
      </c>
      <c r="B110" s="172" t="s">
        <v>206</v>
      </c>
      <c r="C110" s="186" t="s">
        <v>207</v>
      </c>
      <c r="D110" s="173" t="s">
        <v>115</v>
      </c>
      <c r="E110" s="174">
        <v>321.04599999999999</v>
      </c>
      <c r="F110" s="175"/>
      <c r="G110" s="176">
        <f>ROUND(E110*F110,2)</f>
        <v>0</v>
      </c>
      <c r="H110" s="160"/>
      <c r="I110" s="160"/>
      <c r="J110" s="160"/>
      <c r="K110" s="160"/>
      <c r="L110" s="160"/>
      <c r="M110" s="160"/>
      <c r="N110" s="160"/>
      <c r="O110" s="160"/>
      <c r="P110" s="160"/>
      <c r="Q110" s="160"/>
      <c r="R110" s="160"/>
      <c r="S110" s="160"/>
      <c r="T110" s="160"/>
      <c r="U110" s="160"/>
      <c r="V110" s="160"/>
      <c r="W110" s="160"/>
      <c r="X110" s="160"/>
      <c r="Y110" s="149"/>
      <c r="Z110" s="149"/>
      <c r="AA110" s="149"/>
      <c r="AB110" s="149"/>
      <c r="AC110" s="149"/>
      <c r="AD110" s="149"/>
      <c r="AE110" s="149"/>
      <c r="AF110" s="149"/>
      <c r="AG110" s="149" t="s">
        <v>120</v>
      </c>
      <c r="AH110" s="149">
        <v>0</v>
      </c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1" x14ac:dyDescent="0.2">
      <c r="A111" s="157"/>
      <c r="B111" s="158"/>
      <c r="C111" s="187" t="s">
        <v>188</v>
      </c>
      <c r="D111" s="162"/>
      <c r="E111" s="163">
        <v>114.39</v>
      </c>
      <c r="F111" s="160"/>
      <c r="G111" s="160"/>
      <c r="H111" s="160"/>
      <c r="I111" s="160"/>
      <c r="J111" s="160"/>
      <c r="K111" s="160"/>
      <c r="L111" s="160"/>
      <c r="M111" s="160"/>
      <c r="N111" s="160"/>
      <c r="O111" s="160"/>
      <c r="P111" s="160"/>
      <c r="Q111" s="160"/>
      <c r="R111" s="160"/>
      <c r="S111" s="160"/>
      <c r="T111" s="160"/>
      <c r="U111" s="160"/>
      <c r="V111" s="160"/>
      <c r="W111" s="160"/>
      <c r="X111" s="160"/>
      <c r="Y111" s="149"/>
      <c r="Z111" s="149"/>
      <c r="AA111" s="149"/>
      <c r="AB111" s="149"/>
      <c r="AC111" s="149"/>
      <c r="AD111" s="149"/>
      <c r="AE111" s="149"/>
      <c r="AF111" s="149"/>
      <c r="AG111" s="149" t="s">
        <v>120</v>
      </c>
      <c r="AH111" s="149">
        <v>0</v>
      </c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outlineLevel="1" x14ac:dyDescent="0.2">
      <c r="A112" s="157"/>
      <c r="B112" s="158"/>
      <c r="C112" s="187" t="s">
        <v>189</v>
      </c>
      <c r="D112" s="162"/>
      <c r="E112" s="163">
        <v>114.08</v>
      </c>
      <c r="F112" s="160"/>
      <c r="G112" s="160"/>
      <c r="H112" s="160"/>
      <c r="I112" s="160"/>
      <c r="J112" s="160"/>
      <c r="K112" s="160"/>
      <c r="L112" s="160"/>
      <c r="M112" s="160"/>
      <c r="N112" s="160"/>
      <c r="O112" s="160"/>
      <c r="P112" s="160"/>
      <c r="Q112" s="160"/>
      <c r="R112" s="160"/>
      <c r="S112" s="160"/>
      <c r="T112" s="160"/>
      <c r="U112" s="160"/>
      <c r="V112" s="160"/>
      <c r="W112" s="160"/>
      <c r="X112" s="160"/>
      <c r="Y112" s="149"/>
      <c r="Z112" s="149"/>
      <c r="AA112" s="149"/>
      <c r="AB112" s="149"/>
      <c r="AC112" s="149"/>
      <c r="AD112" s="149"/>
      <c r="AE112" s="149"/>
      <c r="AF112" s="149"/>
      <c r="AG112" s="149" t="s">
        <v>120</v>
      </c>
      <c r="AH112" s="149">
        <v>0</v>
      </c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outlineLevel="1" x14ac:dyDescent="0.2">
      <c r="A113" s="157"/>
      <c r="B113" s="158"/>
      <c r="C113" s="187" t="s">
        <v>191</v>
      </c>
      <c r="D113" s="162"/>
      <c r="E113" s="163">
        <v>66.44</v>
      </c>
      <c r="F113" s="160"/>
      <c r="G113" s="160"/>
      <c r="H113" s="160"/>
      <c r="I113" s="160"/>
      <c r="J113" s="160"/>
      <c r="K113" s="160"/>
      <c r="L113" s="160"/>
      <c r="M113" s="160"/>
      <c r="N113" s="160"/>
      <c r="O113" s="160"/>
      <c r="P113" s="160"/>
      <c r="Q113" s="160"/>
      <c r="R113" s="160"/>
      <c r="S113" s="160"/>
      <c r="T113" s="160"/>
      <c r="U113" s="160"/>
      <c r="V113" s="160"/>
      <c r="W113" s="160"/>
      <c r="X113" s="160"/>
      <c r="Y113" s="149"/>
      <c r="Z113" s="149"/>
      <c r="AA113" s="149"/>
      <c r="AB113" s="149"/>
      <c r="AC113" s="149"/>
      <c r="AD113" s="149"/>
      <c r="AE113" s="149"/>
      <c r="AF113" s="149"/>
      <c r="AG113" s="149" t="s">
        <v>120</v>
      </c>
      <c r="AH113" s="149">
        <v>0</v>
      </c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outlineLevel="1" x14ac:dyDescent="0.2">
      <c r="A114" s="157"/>
      <c r="B114" s="158"/>
      <c r="C114" s="187" t="s">
        <v>192</v>
      </c>
      <c r="D114" s="162"/>
      <c r="E114" s="163">
        <v>15.936</v>
      </c>
      <c r="F114" s="160"/>
      <c r="G114" s="160"/>
      <c r="H114" s="160"/>
      <c r="I114" s="160"/>
      <c r="J114" s="160"/>
      <c r="K114" s="160"/>
      <c r="L114" s="160"/>
      <c r="M114" s="160"/>
      <c r="N114" s="160"/>
      <c r="O114" s="160"/>
      <c r="P114" s="160"/>
      <c r="Q114" s="160"/>
      <c r="R114" s="160"/>
      <c r="S114" s="160"/>
      <c r="T114" s="160"/>
      <c r="U114" s="160"/>
      <c r="V114" s="160"/>
      <c r="W114" s="160"/>
      <c r="X114" s="160"/>
      <c r="Y114" s="149"/>
      <c r="Z114" s="149"/>
      <c r="AA114" s="149"/>
      <c r="AB114" s="149"/>
      <c r="AC114" s="149"/>
      <c r="AD114" s="149"/>
      <c r="AE114" s="149"/>
      <c r="AF114" s="149"/>
      <c r="AG114" s="149" t="s">
        <v>120</v>
      </c>
      <c r="AH114" s="149">
        <v>0</v>
      </c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outlineLevel="1" x14ac:dyDescent="0.2">
      <c r="A115" s="157"/>
      <c r="B115" s="158"/>
      <c r="C115" s="187" t="s">
        <v>193</v>
      </c>
      <c r="D115" s="162"/>
      <c r="E115" s="163">
        <v>10.199999999999999</v>
      </c>
      <c r="F115" s="160"/>
      <c r="G115" s="160"/>
      <c r="H115" s="161"/>
      <c r="I115" s="160">
        <f>ROUND(E135*H115,2)</f>
        <v>0</v>
      </c>
      <c r="J115" s="161"/>
      <c r="K115" s="160">
        <f>ROUND(E135*J115,2)</f>
        <v>0</v>
      </c>
      <c r="L115" s="160">
        <v>21</v>
      </c>
      <c r="M115" s="160">
        <f>G135*(1+L115/100)</f>
        <v>0</v>
      </c>
      <c r="N115" s="160">
        <v>0.03</v>
      </c>
      <c r="O115" s="160">
        <f>ROUND(E135*N115,2)</f>
        <v>4.6500000000000004</v>
      </c>
      <c r="P115" s="160">
        <v>0</v>
      </c>
      <c r="Q115" s="160">
        <f>ROUND(E135*P115,2)</f>
        <v>0</v>
      </c>
      <c r="R115" s="160" t="s">
        <v>210</v>
      </c>
      <c r="S115" s="160" t="s">
        <v>116</v>
      </c>
      <c r="T115" s="160" t="s">
        <v>116</v>
      </c>
      <c r="U115" s="160">
        <v>0</v>
      </c>
      <c r="V115" s="160">
        <f>ROUND(E135*U115,2)</f>
        <v>0</v>
      </c>
      <c r="W115" s="160"/>
      <c r="X115" s="160" t="s">
        <v>211</v>
      </c>
      <c r="Y115" s="149"/>
      <c r="Z115" s="149"/>
      <c r="AA115" s="149"/>
      <c r="AB115" s="149"/>
      <c r="AC115" s="149"/>
      <c r="AD115" s="149"/>
      <c r="AE115" s="149"/>
      <c r="AF115" s="149"/>
      <c r="AG115" s="149" t="s">
        <v>212</v>
      </c>
      <c r="AH115" s="149"/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outlineLevel="1" x14ac:dyDescent="0.2">
      <c r="A116" s="171">
        <v>31</v>
      </c>
      <c r="B116" s="172" t="s">
        <v>208</v>
      </c>
      <c r="C116" s="186" t="s">
        <v>209</v>
      </c>
      <c r="D116" s="173" t="s">
        <v>115</v>
      </c>
      <c r="E116" s="174">
        <v>695.2</v>
      </c>
      <c r="F116" s="175"/>
      <c r="G116" s="176">
        <f>ROUND(E116*F116,2)</f>
        <v>0</v>
      </c>
      <c r="H116" s="160"/>
      <c r="I116" s="160"/>
      <c r="J116" s="160"/>
      <c r="K116" s="160"/>
      <c r="L116" s="160"/>
      <c r="M116" s="160"/>
      <c r="N116" s="160"/>
      <c r="O116" s="160"/>
      <c r="P116" s="160"/>
      <c r="Q116" s="160"/>
      <c r="R116" s="160"/>
      <c r="S116" s="160"/>
      <c r="T116" s="160"/>
      <c r="U116" s="160"/>
      <c r="V116" s="160"/>
      <c r="W116" s="160"/>
      <c r="X116" s="160"/>
      <c r="Y116" s="149"/>
      <c r="Z116" s="149"/>
      <c r="AA116" s="149"/>
      <c r="AB116" s="149"/>
      <c r="AC116" s="149"/>
      <c r="AD116" s="149"/>
      <c r="AE116" s="149"/>
      <c r="AF116" s="149"/>
      <c r="AG116" s="149" t="s">
        <v>120</v>
      </c>
      <c r="AH116" s="149">
        <v>0</v>
      </c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outlineLevel="1" x14ac:dyDescent="0.2">
      <c r="A117" s="157"/>
      <c r="B117" s="158"/>
      <c r="C117" s="187" t="s">
        <v>213</v>
      </c>
      <c r="D117" s="162"/>
      <c r="E117" s="163">
        <v>553.29999999999995</v>
      </c>
      <c r="F117" s="160"/>
      <c r="G117" s="160"/>
      <c r="H117" s="160"/>
      <c r="I117" s="160"/>
      <c r="J117" s="160"/>
      <c r="K117" s="160"/>
      <c r="L117" s="160"/>
      <c r="M117" s="160"/>
      <c r="N117" s="160"/>
      <c r="O117" s="160"/>
      <c r="P117" s="160"/>
      <c r="Q117" s="160"/>
      <c r="R117" s="160"/>
      <c r="S117" s="160"/>
      <c r="T117" s="160"/>
      <c r="U117" s="160"/>
      <c r="V117" s="160"/>
      <c r="W117" s="160"/>
      <c r="X117" s="160"/>
      <c r="Y117" s="149"/>
      <c r="Z117" s="149"/>
      <c r="AA117" s="149"/>
      <c r="AB117" s="149"/>
      <c r="AC117" s="149"/>
      <c r="AD117" s="149"/>
      <c r="AE117" s="149"/>
      <c r="AF117" s="149"/>
      <c r="AG117" s="149" t="s">
        <v>120</v>
      </c>
      <c r="AH117" s="149">
        <v>0</v>
      </c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1" x14ac:dyDescent="0.2">
      <c r="A118" s="157"/>
      <c r="B118" s="158"/>
      <c r="C118" s="187" t="s">
        <v>214</v>
      </c>
      <c r="D118" s="162"/>
      <c r="E118" s="163">
        <v>141.9</v>
      </c>
      <c r="F118" s="160"/>
      <c r="G118" s="160"/>
      <c r="H118" s="161"/>
      <c r="I118" s="160">
        <f>ROUND(E138*H118,2)</f>
        <v>0</v>
      </c>
      <c r="J118" s="161"/>
      <c r="K118" s="160">
        <f>ROUND(E138*J118,2)</f>
        <v>0</v>
      </c>
      <c r="L118" s="160">
        <v>21</v>
      </c>
      <c r="M118" s="160">
        <f>G138*(1+L118/100)</f>
        <v>0</v>
      </c>
      <c r="N118" s="160">
        <v>0</v>
      </c>
      <c r="O118" s="160">
        <f>ROUND(E138*N118,2)</f>
        <v>0</v>
      </c>
      <c r="P118" s="160">
        <v>0</v>
      </c>
      <c r="Q118" s="160">
        <f>ROUND(E138*P118,2)</f>
        <v>0</v>
      </c>
      <c r="R118" s="160"/>
      <c r="S118" s="160" t="s">
        <v>116</v>
      </c>
      <c r="T118" s="160" t="s">
        <v>116</v>
      </c>
      <c r="U118" s="160">
        <v>0</v>
      </c>
      <c r="V118" s="160">
        <f>ROUND(E138*U118,2)</f>
        <v>0</v>
      </c>
      <c r="W118" s="160"/>
      <c r="X118" s="160" t="s">
        <v>184</v>
      </c>
      <c r="Y118" s="149"/>
      <c r="Z118" s="149"/>
      <c r="AA118" s="149"/>
      <c r="AB118" s="149"/>
      <c r="AC118" s="149"/>
      <c r="AD118" s="149"/>
      <c r="AE118" s="149"/>
      <c r="AF118" s="149"/>
      <c r="AG118" s="149" t="s">
        <v>185</v>
      </c>
      <c r="AH118" s="149"/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x14ac:dyDescent="0.2">
      <c r="A119" s="157">
        <v>32</v>
      </c>
      <c r="B119" s="158" t="s">
        <v>215</v>
      </c>
      <c r="C119" s="189" t="s">
        <v>216</v>
      </c>
      <c r="D119" s="159" t="s">
        <v>0</v>
      </c>
      <c r="E119" s="183"/>
      <c r="F119" s="161"/>
      <c r="G119" s="160">
        <f>ROUND(E119*F119,2)</f>
        <v>0</v>
      </c>
      <c r="H119" s="164"/>
      <c r="I119" s="164">
        <f>SUM(I120:I127)</f>
        <v>0</v>
      </c>
      <c r="J119" s="164"/>
      <c r="K119" s="164">
        <f>SUM(K120:K127)</f>
        <v>0</v>
      </c>
      <c r="L119" s="164"/>
      <c r="M119" s="164">
        <f>SUM(M120:M127)</f>
        <v>0</v>
      </c>
      <c r="N119" s="164"/>
      <c r="O119" s="164">
        <f>SUM(O120:O127)</f>
        <v>0.36000000000000004</v>
      </c>
      <c r="P119" s="164"/>
      <c r="Q119" s="164">
        <f>SUM(Q120:Q127)</f>
        <v>0</v>
      </c>
      <c r="R119" s="164"/>
      <c r="S119" s="164"/>
      <c r="T119" s="164"/>
      <c r="U119" s="164"/>
      <c r="V119" s="164">
        <f>SUM(V120:V127)</f>
        <v>80.570000000000007</v>
      </c>
      <c r="W119" s="164"/>
      <c r="X119" s="164"/>
      <c r="AG119" t="s">
        <v>112</v>
      </c>
    </row>
    <row r="120" spans="1:60" outlineLevel="1" x14ac:dyDescent="0.2">
      <c r="A120" s="165" t="s">
        <v>111</v>
      </c>
      <c r="B120" s="166" t="s">
        <v>71</v>
      </c>
      <c r="C120" s="185" t="s">
        <v>72</v>
      </c>
      <c r="D120" s="167"/>
      <c r="E120" s="168"/>
      <c r="F120" s="169"/>
      <c r="G120" s="170">
        <f>SUMIF(AG101:AG118,"&lt;&gt;NOR",G121:G138)</f>
        <v>0</v>
      </c>
      <c r="H120" s="161"/>
      <c r="I120" s="160">
        <f>ROUND(E140*H120,2)</f>
        <v>0</v>
      </c>
      <c r="J120" s="161"/>
      <c r="K120" s="160">
        <f>ROUND(E140*J120,2)</f>
        <v>0</v>
      </c>
      <c r="L120" s="160">
        <v>21</v>
      </c>
      <c r="M120" s="160">
        <f>G140*(1+L120/100)</f>
        <v>0</v>
      </c>
      <c r="N120" s="160">
        <v>3.8E-3</v>
      </c>
      <c r="O120" s="160">
        <f>ROUND(E140*N120,2)</f>
        <v>0.28000000000000003</v>
      </c>
      <c r="P120" s="160">
        <v>0</v>
      </c>
      <c r="Q120" s="160">
        <f>ROUND(E140*P120,2)</f>
        <v>0</v>
      </c>
      <c r="R120" s="160"/>
      <c r="S120" s="160" t="s">
        <v>116</v>
      </c>
      <c r="T120" s="160" t="s">
        <v>124</v>
      </c>
      <c r="U120" s="160">
        <v>0.81</v>
      </c>
      <c r="V120" s="160">
        <f>ROUND(E140*U120,2)</f>
        <v>59.13</v>
      </c>
      <c r="W120" s="160"/>
      <c r="X120" s="160" t="s">
        <v>117</v>
      </c>
      <c r="Y120" s="149"/>
      <c r="Z120" s="149"/>
      <c r="AA120" s="149"/>
      <c r="AB120" s="149"/>
      <c r="AC120" s="149"/>
      <c r="AD120" s="149"/>
      <c r="AE120" s="149"/>
      <c r="AF120" s="149"/>
      <c r="AG120" s="149" t="s">
        <v>118</v>
      </c>
      <c r="AH120" s="149"/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ht="22.5" outlineLevel="1" x14ac:dyDescent="0.2">
      <c r="A121" s="171">
        <v>33</v>
      </c>
      <c r="B121" s="172" t="s">
        <v>217</v>
      </c>
      <c r="C121" s="186" t="s">
        <v>218</v>
      </c>
      <c r="D121" s="173" t="s">
        <v>115</v>
      </c>
      <c r="E121" s="174">
        <v>321.04599999999999</v>
      </c>
      <c r="F121" s="175"/>
      <c r="G121" s="176">
        <f>ROUND(E121*F121,2)</f>
        <v>0</v>
      </c>
      <c r="H121" s="160"/>
      <c r="I121" s="160"/>
      <c r="J121" s="160"/>
      <c r="K121" s="160"/>
      <c r="L121" s="160"/>
      <c r="M121" s="160"/>
      <c r="N121" s="160"/>
      <c r="O121" s="160"/>
      <c r="P121" s="160"/>
      <c r="Q121" s="160"/>
      <c r="R121" s="160"/>
      <c r="S121" s="160"/>
      <c r="T121" s="160"/>
      <c r="U121" s="160"/>
      <c r="V121" s="160"/>
      <c r="W121" s="160"/>
      <c r="X121" s="160"/>
      <c r="Y121" s="149"/>
      <c r="Z121" s="149"/>
      <c r="AA121" s="149"/>
      <c r="AB121" s="149"/>
      <c r="AC121" s="149"/>
      <c r="AD121" s="149"/>
      <c r="AE121" s="149"/>
      <c r="AF121" s="149"/>
      <c r="AG121" s="149" t="s">
        <v>120</v>
      </c>
      <c r="AH121" s="149">
        <v>0</v>
      </c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outlineLevel="1" x14ac:dyDescent="0.2">
      <c r="A122" s="157"/>
      <c r="B122" s="158"/>
      <c r="C122" s="291" t="s">
        <v>219</v>
      </c>
      <c r="D122" s="292"/>
      <c r="E122" s="292"/>
      <c r="F122" s="292"/>
      <c r="G122" s="292"/>
      <c r="H122" s="161"/>
      <c r="I122" s="160">
        <f>ROUND(E142*H122,2)</f>
        <v>0</v>
      </c>
      <c r="J122" s="161"/>
      <c r="K122" s="160">
        <f>ROUND(E142*J122,2)</f>
        <v>0</v>
      </c>
      <c r="L122" s="160">
        <v>21</v>
      </c>
      <c r="M122" s="160">
        <f>G142*(1+L122/100)</f>
        <v>0</v>
      </c>
      <c r="N122" s="160">
        <v>4.0000000000000003E-5</v>
      </c>
      <c r="O122" s="160">
        <f>ROUND(E142*N122,2)</f>
        <v>0</v>
      </c>
      <c r="P122" s="160">
        <v>0</v>
      </c>
      <c r="Q122" s="160">
        <f>ROUND(E142*P122,2)</f>
        <v>0</v>
      </c>
      <c r="R122" s="160"/>
      <c r="S122" s="160" t="s">
        <v>116</v>
      </c>
      <c r="T122" s="160" t="s">
        <v>116</v>
      </c>
      <c r="U122" s="160">
        <v>0.27829999999999999</v>
      </c>
      <c r="V122" s="160">
        <f>ROUND(E142*U122,2)</f>
        <v>0.56000000000000005</v>
      </c>
      <c r="W122" s="160"/>
      <c r="X122" s="160" t="s">
        <v>117</v>
      </c>
      <c r="Y122" s="149"/>
      <c r="Z122" s="149"/>
      <c r="AA122" s="149"/>
      <c r="AB122" s="149"/>
      <c r="AC122" s="149"/>
      <c r="AD122" s="149"/>
      <c r="AE122" s="149"/>
      <c r="AF122" s="149"/>
      <c r="AG122" s="149" t="s">
        <v>118</v>
      </c>
      <c r="AH122" s="149"/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outlineLevel="1" x14ac:dyDescent="0.2">
      <c r="A123" s="157"/>
      <c r="B123" s="158"/>
      <c r="C123" s="187" t="s">
        <v>188</v>
      </c>
      <c r="D123" s="162"/>
      <c r="E123" s="163">
        <v>114.39</v>
      </c>
      <c r="F123" s="160"/>
      <c r="G123" s="160"/>
      <c r="H123" s="161"/>
      <c r="I123" s="160">
        <f>ROUND(E143*H123,2)</f>
        <v>0</v>
      </c>
      <c r="J123" s="161"/>
      <c r="K123" s="160">
        <f>ROUND(E143*J123,2)</f>
        <v>0</v>
      </c>
      <c r="L123" s="160">
        <v>21</v>
      </c>
      <c r="M123" s="160">
        <f>G143*(1+L123/100)</f>
        <v>0</v>
      </c>
      <c r="N123" s="160">
        <v>0</v>
      </c>
      <c r="O123" s="160">
        <f>ROUND(E143*N123,2)</f>
        <v>0</v>
      </c>
      <c r="P123" s="160">
        <v>0</v>
      </c>
      <c r="Q123" s="160">
        <f>ROUND(E143*P123,2)</f>
        <v>0</v>
      </c>
      <c r="R123" s="160"/>
      <c r="S123" s="160" t="s">
        <v>240</v>
      </c>
      <c r="T123" s="160" t="s">
        <v>124</v>
      </c>
      <c r="U123" s="160">
        <v>0</v>
      </c>
      <c r="V123" s="160">
        <f>ROUND(E143*U123,2)</f>
        <v>0</v>
      </c>
      <c r="W123" s="160"/>
      <c r="X123" s="160" t="s">
        <v>117</v>
      </c>
      <c r="Y123" s="149"/>
      <c r="Z123" s="149"/>
      <c r="AA123" s="149"/>
      <c r="AB123" s="149"/>
      <c r="AC123" s="149"/>
      <c r="AD123" s="149"/>
      <c r="AE123" s="149"/>
      <c r="AF123" s="149"/>
      <c r="AG123" s="149" t="s">
        <v>118</v>
      </c>
      <c r="AH123" s="149"/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outlineLevel="1" x14ac:dyDescent="0.2">
      <c r="A124" s="157"/>
      <c r="B124" s="158"/>
      <c r="C124" s="187" t="s">
        <v>189</v>
      </c>
      <c r="D124" s="162"/>
      <c r="E124" s="163">
        <v>114.08</v>
      </c>
      <c r="F124" s="160"/>
      <c r="G124" s="160"/>
      <c r="H124" s="161"/>
      <c r="I124" s="160">
        <f>ROUND(E144*H124,2)</f>
        <v>0</v>
      </c>
      <c r="J124" s="161"/>
      <c r="K124" s="160">
        <f>ROUND(E144*J124,2)</f>
        <v>0</v>
      </c>
      <c r="L124" s="160">
        <v>21</v>
      </c>
      <c r="M124" s="160">
        <f>G144*(1+L124/100)</f>
        <v>0</v>
      </c>
      <c r="N124" s="160">
        <v>3.0100000000000001E-3</v>
      </c>
      <c r="O124" s="160">
        <f>ROUND(E144*N124,2)</f>
        <v>0.08</v>
      </c>
      <c r="P124" s="160">
        <v>0</v>
      </c>
      <c r="Q124" s="160">
        <f>ROUND(E144*P124,2)</f>
        <v>0</v>
      </c>
      <c r="R124" s="160"/>
      <c r="S124" s="160" t="s">
        <v>240</v>
      </c>
      <c r="T124" s="160" t="s">
        <v>124</v>
      </c>
      <c r="U124" s="160">
        <v>0.8</v>
      </c>
      <c r="V124" s="160">
        <f>ROUND(E144*U124,2)</f>
        <v>20.88</v>
      </c>
      <c r="W124" s="160"/>
      <c r="X124" s="160" t="s">
        <v>117</v>
      </c>
      <c r="Y124" s="149"/>
      <c r="Z124" s="149"/>
      <c r="AA124" s="149"/>
      <c r="AB124" s="149"/>
      <c r="AC124" s="149"/>
      <c r="AD124" s="149"/>
      <c r="AE124" s="149"/>
      <c r="AF124" s="149"/>
      <c r="AG124" s="149" t="s">
        <v>118</v>
      </c>
      <c r="AH124" s="149"/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outlineLevel="1" x14ac:dyDescent="0.2">
      <c r="A125" s="157"/>
      <c r="B125" s="158"/>
      <c r="C125" s="187" t="s">
        <v>191</v>
      </c>
      <c r="D125" s="162"/>
      <c r="E125" s="163">
        <v>66.44</v>
      </c>
      <c r="F125" s="160"/>
      <c r="G125" s="160"/>
      <c r="H125" s="160"/>
      <c r="I125" s="160"/>
      <c r="J125" s="160"/>
      <c r="K125" s="160"/>
      <c r="L125" s="160"/>
      <c r="M125" s="160"/>
      <c r="N125" s="160"/>
      <c r="O125" s="160"/>
      <c r="P125" s="160"/>
      <c r="Q125" s="160"/>
      <c r="R125" s="160"/>
      <c r="S125" s="160"/>
      <c r="T125" s="160"/>
      <c r="U125" s="160"/>
      <c r="V125" s="160"/>
      <c r="W125" s="160"/>
      <c r="X125" s="160"/>
      <c r="Y125" s="149"/>
      <c r="Z125" s="149"/>
      <c r="AA125" s="149"/>
      <c r="AB125" s="149"/>
      <c r="AC125" s="149"/>
      <c r="AD125" s="149"/>
      <c r="AE125" s="149"/>
      <c r="AF125" s="149"/>
      <c r="AG125" s="149" t="s">
        <v>120</v>
      </c>
      <c r="AH125" s="149">
        <v>0</v>
      </c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outlineLevel="1" x14ac:dyDescent="0.2">
      <c r="A126" s="157"/>
      <c r="B126" s="158"/>
      <c r="C126" s="187" t="s">
        <v>192</v>
      </c>
      <c r="D126" s="162"/>
      <c r="E126" s="163">
        <v>15.936</v>
      </c>
      <c r="F126" s="160"/>
      <c r="G126" s="160"/>
      <c r="H126" s="161"/>
      <c r="I126" s="160">
        <f>ROUND(E146*H126,2)</f>
        <v>0</v>
      </c>
      <c r="J126" s="161"/>
      <c r="K126" s="160">
        <f>ROUND(E146*J126,2)</f>
        <v>0</v>
      </c>
      <c r="L126" s="160">
        <v>21</v>
      </c>
      <c r="M126" s="160">
        <f>G146*(1+L126/100)</f>
        <v>0</v>
      </c>
      <c r="N126" s="160">
        <v>1.48E-3</v>
      </c>
      <c r="O126" s="160">
        <f>ROUND(E146*N126,2)</f>
        <v>0</v>
      </c>
      <c r="P126" s="160">
        <v>0</v>
      </c>
      <c r="Q126" s="160">
        <f>ROUND(E146*P126,2)</f>
        <v>0</v>
      </c>
      <c r="R126" s="160" t="s">
        <v>210</v>
      </c>
      <c r="S126" s="160" t="s">
        <v>116</v>
      </c>
      <c r="T126" s="160" t="s">
        <v>116</v>
      </c>
      <c r="U126" s="160">
        <v>0</v>
      </c>
      <c r="V126" s="160">
        <f>ROUND(E146*U126,2)</f>
        <v>0</v>
      </c>
      <c r="W126" s="160"/>
      <c r="X126" s="160" t="s">
        <v>211</v>
      </c>
      <c r="Y126" s="149"/>
      <c r="Z126" s="149"/>
      <c r="AA126" s="149"/>
      <c r="AB126" s="149"/>
      <c r="AC126" s="149"/>
      <c r="AD126" s="149"/>
      <c r="AE126" s="149"/>
      <c r="AF126" s="149"/>
      <c r="AG126" s="149" t="s">
        <v>212</v>
      </c>
      <c r="AH126" s="149"/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outlineLevel="1" x14ac:dyDescent="0.2">
      <c r="A127" s="157"/>
      <c r="B127" s="158"/>
      <c r="C127" s="187" t="s">
        <v>193</v>
      </c>
      <c r="D127" s="162"/>
      <c r="E127" s="163">
        <v>10.199999999999999</v>
      </c>
      <c r="F127" s="160"/>
      <c r="G127" s="160"/>
      <c r="H127" s="161"/>
      <c r="I127" s="160">
        <f>ROUND(E149*H127,2)</f>
        <v>0</v>
      </c>
      <c r="J127" s="161"/>
      <c r="K127" s="160">
        <f>ROUND(E149*J127,2)</f>
        <v>0</v>
      </c>
      <c r="L127" s="160">
        <v>21</v>
      </c>
      <c r="M127" s="160">
        <f>G149*(1+L127/100)</f>
        <v>0</v>
      </c>
      <c r="N127" s="160">
        <v>0</v>
      </c>
      <c r="O127" s="160">
        <f>ROUND(E149*N127,2)</f>
        <v>0</v>
      </c>
      <c r="P127" s="160">
        <v>0</v>
      </c>
      <c r="Q127" s="160">
        <f>ROUND(E149*P127,2)</f>
        <v>0</v>
      </c>
      <c r="R127" s="160"/>
      <c r="S127" s="160" t="s">
        <v>116</v>
      </c>
      <c r="T127" s="160" t="s">
        <v>116</v>
      </c>
      <c r="U127" s="160">
        <v>0</v>
      </c>
      <c r="V127" s="160">
        <f>ROUND(E149*U127,2)</f>
        <v>0</v>
      </c>
      <c r="W127" s="160"/>
      <c r="X127" s="160" t="s">
        <v>184</v>
      </c>
      <c r="Y127" s="149"/>
      <c r="Z127" s="149"/>
      <c r="AA127" s="149"/>
      <c r="AB127" s="149"/>
      <c r="AC127" s="149"/>
      <c r="AD127" s="149"/>
      <c r="AE127" s="149"/>
      <c r="AF127" s="149"/>
      <c r="AG127" s="149" t="s">
        <v>185</v>
      </c>
      <c r="AH127" s="149"/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x14ac:dyDescent="0.2">
      <c r="A128" s="177">
        <v>34</v>
      </c>
      <c r="B128" s="178" t="s">
        <v>220</v>
      </c>
      <c r="C128" s="188" t="s">
        <v>221</v>
      </c>
      <c r="D128" s="179" t="s">
        <v>115</v>
      </c>
      <c r="E128" s="180">
        <v>690</v>
      </c>
      <c r="F128" s="181"/>
      <c r="G128" s="182">
        <f>ROUND(E128*F128,2)</f>
        <v>0</v>
      </c>
      <c r="H128" s="164"/>
      <c r="I128" s="164">
        <f>SUM(I129:I129)</f>
        <v>0</v>
      </c>
      <c r="J128" s="164"/>
      <c r="K128" s="164">
        <f>SUM(K129:K129)</f>
        <v>0</v>
      </c>
      <c r="L128" s="164"/>
      <c r="M128" s="164">
        <f>SUM(M129:M129)</f>
        <v>0</v>
      </c>
      <c r="N128" s="164"/>
      <c r="O128" s="164">
        <f>SUM(O129:O129)</f>
        <v>0</v>
      </c>
      <c r="P128" s="164"/>
      <c r="Q128" s="164">
        <f>SUM(Q129:Q129)</f>
        <v>0</v>
      </c>
      <c r="R128" s="164"/>
      <c r="S128" s="164"/>
      <c r="T128" s="164"/>
      <c r="U128" s="164"/>
      <c r="V128" s="164">
        <f>SUM(V129:V129)</f>
        <v>11.83</v>
      </c>
      <c r="W128" s="164"/>
      <c r="X128" s="164"/>
      <c r="AG128" t="s">
        <v>112</v>
      </c>
    </row>
    <row r="129" spans="1:60" outlineLevel="1" x14ac:dyDescent="0.2">
      <c r="A129" s="171">
        <v>35</v>
      </c>
      <c r="B129" s="172" t="s">
        <v>222</v>
      </c>
      <c r="C129" s="186" t="s">
        <v>223</v>
      </c>
      <c r="D129" s="173" t="s">
        <v>115</v>
      </c>
      <c r="E129" s="174">
        <v>321.04599999999999</v>
      </c>
      <c r="F129" s="175"/>
      <c r="G129" s="176">
        <f>ROUND(E129*F129,2)</f>
        <v>0</v>
      </c>
      <c r="H129" s="161"/>
      <c r="I129" s="160">
        <f>ROUND(E151*H129,2)</f>
        <v>0</v>
      </c>
      <c r="J129" s="161"/>
      <c r="K129" s="160">
        <f>ROUND(E151*J129,2)</f>
        <v>0</v>
      </c>
      <c r="L129" s="160">
        <v>21</v>
      </c>
      <c r="M129" s="160">
        <f>G151*(1+L129/100)</f>
        <v>0</v>
      </c>
      <c r="N129" s="160">
        <v>0</v>
      </c>
      <c r="O129" s="160">
        <f>ROUND(E151*N129,2)</f>
        <v>0</v>
      </c>
      <c r="P129" s="160">
        <v>0</v>
      </c>
      <c r="Q129" s="160">
        <f>ROUND(E151*P129,2)</f>
        <v>0</v>
      </c>
      <c r="R129" s="160"/>
      <c r="S129" s="160" t="s">
        <v>116</v>
      </c>
      <c r="T129" s="160" t="s">
        <v>124</v>
      </c>
      <c r="U129" s="160">
        <v>1.69</v>
      </c>
      <c r="V129" s="160">
        <f>ROUND(E151*U129,2)</f>
        <v>11.83</v>
      </c>
      <c r="W129" s="160"/>
      <c r="X129" s="160" t="s">
        <v>117</v>
      </c>
      <c r="Y129" s="149"/>
      <c r="Z129" s="149"/>
      <c r="AA129" s="149"/>
      <c r="AB129" s="149"/>
      <c r="AC129" s="149"/>
      <c r="AD129" s="149"/>
      <c r="AE129" s="149"/>
      <c r="AF129" s="149"/>
      <c r="AG129" s="149" t="s">
        <v>118</v>
      </c>
      <c r="AH129" s="149"/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x14ac:dyDescent="0.2">
      <c r="A130" s="157"/>
      <c r="B130" s="158"/>
      <c r="C130" s="187" t="s">
        <v>188</v>
      </c>
      <c r="D130" s="162"/>
      <c r="E130" s="163">
        <v>114.39</v>
      </c>
      <c r="F130" s="160"/>
      <c r="G130" s="160"/>
      <c r="H130" s="164"/>
      <c r="I130" s="164">
        <f>SUM(I131:I132)</f>
        <v>0</v>
      </c>
      <c r="J130" s="164"/>
      <c r="K130" s="164">
        <f>SUM(K131:K132)</f>
        <v>0</v>
      </c>
      <c r="L130" s="164"/>
      <c r="M130" s="164">
        <f>SUM(M131:M132)</f>
        <v>0</v>
      </c>
      <c r="N130" s="164"/>
      <c r="O130" s="164">
        <f>SUM(O131:O132)</f>
        <v>0.01</v>
      </c>
      <c r="P130" s="164"/>
      <c r="Q130" s="164">
        <f>SUM(Q131:Q132)</f>
        <v>0</v>
      </c>
      <c r="R130" s="164"/>
      <c r="S130" s="164"/>
      <c r="T130" s="164"/>
      <c r="U130" s="164"/>
      <c r="V130" s="164">
        <f>SUM(V131:V132)</f>
        <v>10.56</v>
      </c>
      <c r="W130" s="164"/>
      <c r="X130" s="164"/>
      <c r="AG130" t="s">
        <v>112</v>
      </c>
    </row>
    <row r="131" spans="1:60" outlineLevel="1" x14ac:dyDescent="0.2">
      <c r="A131" s="157"/>
      <c r="B131" s="158"/>
      <c r="C131" s="187" t="s">
        <v>189</v>
      </c>
      <c r="D131" s="162"/>
      <c r="E131" s="163">
        <v>114.08</v>
      </c>
      <c r="F131" s="160"/>
      <c r="G131" s="160"/>
      <c r="H131" s="161"/>
      <c r="I131" s="160">
        <f>ROUND(E156*H131,2)</f>
        <v>0</v>
      </c>
      <c r="J131" s="161"/>
      <c r="K131" s="160">
        <f>ROUND(E156*J131,2)</f>
        <v>0</v>
      </c>
      <c r="L131" s="160">
        <v>21</v>
      </c>
      <c r="M131" s="160">
        <f>G156*(1+L131/100)</f>
        <v>0</v>
      </c>
      <c r="N131" s="160">
        <v>4.4999999999999999E-4</v>
      </c>
      <c r="O131" s="160">
        <f>ROUND(E156*N131,2)</f>
        <v>0.01</v>
      </c>
      <c r="P131" s="160">
        <v>0</v>
      </c>
      <c r="Q131" s="160">
        <f>ROUND(E156*P131,2)</f>
        <v>0</v>
      </c>
      <c r="R131" s="160"/>
      <c r="S131" s="160" t="s">
        <v>116</v>
      </c>
      <c r="T131" s="160" t="s">
        <v>116</v>
      </c>
      <c r="U131" s="160">
        <v>0.33</v>
      </c>
      <c r="V131" s="160">
        <f>ROUND(E156*U131,2)</f>
        <v>10.56</v>
      </c>
      <c r="W131" s="160"/>
      <c r="X131" s="160" t="s">
        <v>117</v>
      </c>
      <c r="Y131" s="149"/>
      <c r="Z131" s="149"/>
      <c r="AA131" s="149"/>
      <c r="AB131" s="149"/>
      <c r="AC131" s="149"/>
      <c r="AD131" s="149"/>
      <c r="AE131" s="149"/>
      <c r="AF131" s="149"/>
      <c r="AG131" s="149" t="s">
        <v>118</v>
      </c>
      <c r="AH131" s="149"/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</row>
    <row r="132" spans="1:60" outlineLevel="1" x14ac:dyDescent="0.2">
      <c r="A132" s="157"/>
      <c r="B132" s="158"/>
      <c r="C132" s="187" t="s">
        <v>191</v>
      </c>
      <c r="D132" s="162"/>
      <c r="E132" s="163">
        <v>66.44</v>
      </c>
      <c r="F132" s="160"/>
      <c r="G132" s="160"/>
      <c r="H132" s="160"/>
      <c r="I132" s="160"/>
      <c r="J132" s="160"/>
      <c r="K132" s="160"/>
      <c r="L132" s="160"/>
      <c r="M132" s="160"/>
      <c r="N132" s="160"/>
      <c r="O132" s="160"/>
      <c r="P132" s="160"/>
      <c r="Q132" s="160"/>
      <c r="R132" s="160"/>
      <c r="S132" s="160"/>
      <c r="T132" s="160"/>
      <c r="U132" s="160"/>
      <c r="V132" s="160"/>
      <c r="W132" s="160"/>
      <c r="X132" s="160"/>
      <c r="Y132" s="149"/>
      <c r="Z132" s="149"/>
      <c r="AA132" s="149"/>
      <c r="AB132" s="149"/>
      <c r="AC132" s="149"/>
      <c r="AD132" s="149"/>
      <c r="AE132" s="149"/>
      <c r="AF132" s="149"/>
      <c r="AG132" s="149" t="s">
        <v>120</v>
      </c>
      <c r="AH132" s="149">
        <v>0</v>
      </c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x14ac:dyDescent="0.2">
      <c r="A133" s="157"/>
      <c r="B133" s="158"/>
      <c r="C133" s="187" t="s">
        <v>192</v>
      </c>
      <c r="D133" s="162"/>
      <c r="E133" s="163">
        <v>15.936</v>
      </c>
      <c r="F133" s="160"/>
      <c r="G133" s="160"/>
      <c r="H133" s="164"/>
      <c r="I133" s="164">
        <f>SUM(I134:I134)</f>
        <v>0</v>
      </c>
      <c r="J133" s="164"/>
      <c r="K133" s="164">
        <f>SUM(K134:K134)</f>
        <v>0</v>
      </c>
      <c r="L133" s="164"/>
      <c r="M133" s="164">
        <f>SUM(M134:M134)</f>
        <v>0</v>
      </c>
      <c r="N133" s="164"/>
      <c r="O133" s="164">
        <f>SUM(O134:O134)</f>
        <v>0</v>
      </c>
      <c r="P133" s="164"/>
      <c r="Q133" s="164">
        <f>SUM(Q134:Q134)</f>
        <v>0</v>
      </c>
      <c r="R133" s="164"/>
      <c r="S133" s="164"/>
      <c r="T133" s="164"/>
      <c r="U133" s="164"/>
      <c r="V133" s="164">
        <f>SUM(V134:V134)</f>
        <v>0</v>
      </c>
      <c r="W133" s="164"/>
      <c r="X133" s="164"/>
      <c r="AG133" t="s">
        <v>112</v>
      </c>
    </row>
    <row r="134" spans="1:60" outlineLevel="1" x14ac:dyDescent="0.2">
      <c r="A134" s="157"/>
      <c r="B134" s="158"/>
      <c r="C134" s="187" t="s">
        <v>193</v>
      </c>
      <c r="D134" s="162"/>
      <c r="E134" s="163">
        <v>10.199999999999999</v>
      </c>
      <c r="F134" s="160"/>
      <c r="G134" s="160"/>
      <c r="H134" s="161"/>
      <c r="I134" s="160">
        <f>ROUND(E159*H134,2)</f>
        <v>0</v>
      </c>
      <c r="J134" s="161"/>
      <c r="K134" s="160">
        <f>ROUND(E159*J134,2)</f>
        <v>0</v>
      </c>
      <c r="L134" s="160">
        <v>21</v>
      </c>
      <c r="M134" s="160">
        <f>G159*(1+L134/100)</f>
        <v>0</v>
      </c>
      <c r="N134" s="160">
        <v>0</v>
      </c>
      <c r="O134" s="160">
        <f>ROUND(E159*N134,2)</f>
        <v>0</v>
      </c>
      <c r="P134" s="160">
        <v>0</v>
      </c>
      <c r="Q134" s="160">
        <f>ROUND(E159*P134,2)</f>
        <v>0</v>
      </c>
      <c r="R134" s="160"/>
      <c r="S134" s="160" t="s">
        <v>240</v>
      </c>
      <c r="T134" s="160" t="s">
        <v>124</v>
      </c>
      <c r="U134" s="160">
        <v>0</v>
      </c>
      <c r="V134" s="160">
        <f>ROUND(E159*U134,2)</f>
        <v>0</v>
      </c>
      <c r="W134" s="160"/>
      <c r="X134" s="160" t="s">
        <v>117</v>
      </c>
      <c r="Y134" s="149"/>
      <c r="Z134" s="149"/>
      <c r="AA134" s="149"/>
      <c r="AB134" s="149"/>
      <c r="AC134" s="149"/>
      <c r="AD134" s="149"/>
      <c r="AE134" s="149"/>
      <c r="AF134" s="149"/>
      <c r="AG134" s="149" t="s">
        <v>118</v>
      </c>
      <c r="AH134" s="149"/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x14ac:dyDescent="0.2">
      <c r="A135" s="171">
        <v>36</v>
      </c>
      <c r="B135" s="172" t="s">
        <v>224</v>
      </c>
      <c r="C135" s="186" t="s">
        <v>225</v>
      </c>
      <c r="D135" s="173" t="s">
        <v>226</v>
      </c>
      <c r="E135" s="174">
        <v>154.87368000000001</v>
      </c>
      <c r="F135" s="175"/>
      <c r="G135" s="176">
        <f>ROUND(E135*F135,2)</f>
        <v>0</v>
      </c>
      <c r="H135" s="164"/>
      <c r="I135" s="164">
        <f>SUM(I136:I142)</f>
        <v>0</v>
      </c>
      <c r="J135" s="164"/>
      <c r="K135" s="164">
        <f>SUM(K136:K142)</f>
        <v>0</v>
      </c>
      <c r="L135" s="164"/>
      <c r="M135" s="164">
        <f>SUM(M136:M142)</f>
        <v>0</v>
      </c>
      <c r="N135" s="164"/>
      <c r="O135" s="164">
        <f>SUM(O136:O142)</f>
        <v>0</v>
      </c>
      <c r="P135" s="164"/>
      <c r="Q135" s="164">
        <f>SUM(Q136:Q142)</f>
        <v>0</v>
      </c>
      <c r="R135" s="164"/>
      <c r="S135" s="164"/>
      <c r="T135" s="164"/>
      <c r="U135" s="164"/>
      <c r="V135" s="164">
        <f>SUM(V136:V142)</f>
        <v>15.690000000000001</v>
      </c>
      <c r="W135" s="164"/>
      <c r="X135" s="164"/>
      <c r="AG135" t="s">
        <v>112</v>
      </c>
    </row>
    <row r="136" spans="1:60" outlineLevel="1" x14ac:dyDescent="0.2">
      <c r="A136" s="157"/>
      <c r="B136" s="158"/>
      <c r="C136" s="187" t="s">
        <v>227</v>
      </c>
      <c r="D136" s="162"/>
      <c r="E136" s="163">
        <v>113.85</v>
      </c>
      <c r="F136" s="160"/>
      <c r="G136" s="160"/>
      <c r="H136" s="161"/>
      <c r="I136" s="160">
        <f>ROUND(E161*H136,2)</f>
        <v>0</v>
      </c>
      <c r="J136" s="161"/>
      <c r="K136" s="160">
        <f>ROUND(E161*J136,2)</f>
        <v>0</v>
      </c>
      <c r="L136" s="160">
        <v>21</v>
      </c>
      <c r="M136" s="160">
        <f>G161*(1+L136/100)</f>
        <v>0</v>
      </c>
      <c r="N136" s="160">
        <v>0</v>
      </c>
      <c r="O136" s="160">
        <f>ROUND(E161*N136,2)</f>
        <v>0</v>
      </c>
      <c r="P136" s="160">
        <v>0</v>
      </c>
      <c r="Q136" s="160">
        <f>ROUND(E161*P136,2)</f>
        <v>0</v>
      </c>
      <c r="R136" s="160"/>
      <c r="S136" s="160" t="s">
        <v>116</v>
      </c>
      <c r="T136" s="160" t="s">
        <v>116</v>
      </c>
      <c r="U136" s="160">
        <v>0.49</v>
      </c>
      <c r="V136" s="160">
        <f>ROUND(E161*U136,2)</f>
        <v>3.93</v>
      </c>
      <c r="W136" s="160"/>
      <c r="X136" s="160" t="s">
        <v>258</v>
      </c>
      <c r="Y136" s="149"/>
      <c r="Z136" s="149"/>
      <c r="AA136" s="149"/>
      <c r="AB136" s="149"/>
      <c r="AC136" s="149"/>
      <c r="AD136" s="149"/>
      <c r="AE136" s="149"/>
      <c r="AF136" s="149"/>
      <c r="AG136" s="149" t="s">
        <v>259</v>
      </c>
      <c r="AH136" s="149"/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outlineLevel="1" x14ac:dyDescent="0.2">
      <c r="A137" s="157"/>
      <c r="B137" s="158"/>
      <c r="C137" s="187" t="s">
        <v>228</v>
      </c>
      <c r="D137" s="162"/>
      <c r="E137" s="163">
        <v>41.023679999999999</v>
      </c>
      <c r="F137" s="160"/>
      <c r="G137" s="160"/>
      <c r="H137" s="160"/>
      <c r="I137" s="160"/>
      <c r="J137" s="160"/>
      <c r="K137" s="160"/>
      <c r="L137" s="160"/>
      <c r="M137" s="160"/>
      <c r="N137" s="160"/>
      <c r="O137" s="160"/>
      <c r="P137" s="160"/>
      <c r="Q137" s="160"/>
      <c r="R137" s="160"/>
      <c r="S137" s="160"/>
      <c r="T137" s="160"/>
      <c r="U137" s="160"/>
      <c r="V137" s="160"/>
      <c r="W137" s="160"/>
      <c r="X137" s="160"/>
      <c r="Y137" s="149"/>
      <c r="Z137" s="149"/>
      <c r="AA137" s="149"/>
      <c r="AB137" s="149"/>
      <c r="AC137" s="149"/>
      <c r="AD137" s="149"/>
      <c r="AE137" s="149"/>
      <c r="AF137" s="149"/>
      <c r="AG137" s="149" t="s">
        <v>126</v>
      </c>
      <c r="AH137" s="149"/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outlineLevel="1" x14ac:dyDescent="0.2">
      <c r="A138" s="157">
        <v>37</v>
      </c>
      <c r="B138" s="158" t="s">
        <v>229</v>
      </c>
      <c r="C138" s="189" t="s">
        <v>230</v>
      </c>
      <c r="D138" s="159" t="s">
        <v>0</v>
      </c>
      <c r="E138" s="183"/>
      <c r="F138" s="161"/>
      <c r="G138" s="160">
        <f>ROUND(E138*F138,2)</f>
        <v>0</v>
      </c>
      <c r="H138" s="161"/>
      <c r="I138" s="160">
        <f>ROUND(E163*H138,2)</f>
        <v>0</v>
      </c>
      <c r="J138" s="161"/>
      <c r="K138" s="160">
        <f>ROUND(E163*J138,2)</f>
        <v>0</v>
      </c>
      <c r="L138" s="160">
        <v>21</v>
      </c>
      <c r="M138" s="160">
        <f>G163*(1+L138/100)</f>
        <v>0</v>
      </c>
      <c r="N138" s="160">
        <v>0</v>
      </c>
      <c r="O138" s="160">
        <f>ROUND(E163*N138,2)</f>
        <v>0</v>
      </c>
      <c r="P138" s="160">
        <v>0</v>
      </c>
      <c r="Q138" s="160">
        <f>ROUND(E163*P138,2)</f>
        <v>0</v>
      </c>
      <c r="R138" s="160"/>
      <c r="S138" s="160" t="s">
        <v>116</v>
      </c>
      <c r="T138" s="160" t="s">
        <v>116</v>
      </c>
      <c r="U138" s="160">
        <v>0</v>
      </c>
      <c r="V138" s="160">
        <f>ROUND(E163*U138,2)</f>
        <v>0</v>
      </c>
      <c r="W138" s="160"/>
      <c r="X138" s="160" t="s">
        <v>258</v>
      </c>
      <c r="Y138" s="149"/>
      <c r="Z138" s="149"/>
      <c r="AA138" s="149"/>
      <c r="AB138" s="149"/>
      <c r="AC138" s="149"/>
      <c r="AD138" s="149"/>
      <c r="AE138" s="149"/>
      <c r="AF138" s="149"/>
      <c r="AG138" s="149" t="s">
        <v>259</v>
      </c>
      <c r="AH138" s="149"/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outlineLevel="1" x14ac:dyDescent="0.2">
      <c r="A139" s="165" t="s">
        <v>111</v>
      </c>
      <c r="B139" s="166" t="s">
        <v>73</v>
      </c>
      <c r="C139" s="185" t="s">
        <v>74</v>
      </c>
      <c r="D139" s="167"/>
      <c r="E139" s="168"/>
      <c r="F139" s="169"/>
      <c r="G139" s="170">
        <f>SUMIF(AG120:AG127,"&lt;&gt;NOR",G140:G149)</f>
        <v>0</v>
      </c>
      <c r="H139" s="161"/>
      <c r="I139" s="160">
        <f>ROUND(E164*H139,2)</f>
        <v>0</v>
      </c>
      <c r="J139" s="161"/>
      <c r="K139" s="160">
        <f>ROUND(E164*J139,2)</f>
        <v>0</v>
      </c>
      <c r="L139" s="160">
        <v>21</v>
      </c>
      <c r="M139" s="160">
        <f>G164*(1+L139/100)</f>
        <v>0</v>
      </c>
      <c r="N139" s="160">
        <v>0</v>
      </c>
      <c r="O139" s="160">
        <f>ROUND(E164*N139,2)</f>
        <v>0</v>
      </c>
      <c r="P139" s="160">
        <v>0</v>
      </c>
      <c r="Q139" s="160">
        <f>ROUND(E164*P139,2)</f>
        <v>0</v>
      </c>
      <c r="R139" s="160"/>
      <c r="S139" s="160" t="s">
        <v>116</v>
      </c>
      <c r="T139" s="160" t="s">
        <v>116</v>
      </c>
      <c r="U139" s="160">
        <v>0.94199999999999995</v>
      </c>
      <c r="V139" s="160">
        <f>ROUND(E164*U139,2)</f>
        <v>7.55</v>
      </c>
      <c r="W139" s="160"/>
      <c r="X139" s="160" t="s">
        <v>258</v>
      </c>
      <c r="Y139" s="149"/>
      <c r="Z139" s="149"/>
      <c r="AA139" s="149"/>
      <c r="AB139" s="149"/>
      <c r="AC139" s="149"/>
      <c r="AD139" s="149"/>
      <c r="AE139" s="149"/>
      <c r="AF139" s="149"/>
      <c r="AG139" s="149" t="s">
        <v>259</v>
      </c>
      <c r="AH139" s="149"/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</row>
    <row r="140" spans="1:60" ht="22.5" outlineLevel="1" x14ac:dyDescent="0.2">
      <c r="A140" s="171">
        <v>38</v>
      </c>
      <c r="B140" s="172" t="s">
        <v>231</v>
      </c>
      <c r="C140" s="186" t="s">
        <v>232</v>
      </c>
      <c r="D140" s="173" t="s">
        <v>135</v>
      </c>
      <c r="E140" s="174">
        <v>73</v>
      </c>
      <c r="F140" s="175"/>
      <c r="G140" s="176">
        <f>ROUND(E140*F140,2)</f>
        <v>0</v>
      </c>
      <c r="H140" s="161"/>
      <c r="I140" s="160">
        <f>ROUND(E165*H140,2)</f>
        <v>0</v>
      </c>
      <c r="J140" s="161"/>
      <c r="K140" s="160">
        <f>ROUND(E165*J140,2)</f>
        <v>0</v>
      </c>
      <c r="L140" s="160">
        <v>21</v>
      </c>
      <c r="M140" s="160">
        <f>G165*(1+L140/100)</f>
        <v>0</v>
      </c>
      <c r="N140" s="160">
        <v>0</v>
      </c>
      <c r="O140" s="160">
        <f>ROUND(E165*N140,2)</f>
        <v>0</v>
      </c>
      <c r="P140" s="160">
        <v>0</v>
      </c>
      <c r="Q140" s="160">
        <f>ROUND(E165*P140,2)</f>
        <v>0</v>
      </c>
      <c r="R140" s="160"/>
      <c r="S140" s="160" t="s">
        <v>116</v>
      </c>
      <c r="T140" s="160" t="s">
        <v>116</v>
      </c>
      <c r="U140" s="160">
        <v>0.105</v>
      </c>
      <c r="V140" s="160">
        <f>ROUND(E165*U140,2)</f>
        <v>4.21</v>
      </c>
      <c r="W140" s="160"/>
      <c r="X140" s="160" t="s">
        <v>258</v>
      </c>
      <c r="Y140" s="149"/>
      <c r="Z140" s="149"/>
      <c r="AA140" s="149"/>
      <c r="AB140" s="149"/>
      <c r="AC140" s="149"/>
      <c r="AD140" s="149"/>
      <c r="AE140" s="149"/>
      <c r="AF140" s="149"/>
      <c r="AG140" s="149" t="s">
        <v>259</v>
      </c>
      <c r="AH140" s="149"/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  <c r="BH140" s="149"/>
    </row>
    <row r="141" spans="1:60" outlineLevel="1" x14ac:dyDescent="0.2">
      <c r="A141" s="157"/>
      <c r="B141" s="158"/>
      <c r="C141" s="187" t="s">
        <v>233</v>
      </c>
      <c r="D141" s="162"/>
      <c r="E141" s="163">
        <v>73</v>
      </c>
      <c r="F141" s="160"/>
      <c r="G141" s="160"/>
      <c r="H141" s="161"/>
      <c r="I141" s="160">
        <f>ROUND(E166*H141,2)</f>
        <v>0</v>
      </c>
      <c r="J141" s="161"/>
      <c r="K141" s="160">
        <f>ROUND(E166*J141,2)</f>
        <v>0</v>
      </c>
      <c r="L141" s="160">
        <v>21</v>
      </c>
      <c r="M141" s="160">
        <f>G166*(1+L141/100)</f>
        <v>0</v>
      </c>
      <c r="N141" s="160">
        <v>0</v>
      </c>
      <c r="O141" s="160">
        <f>ROUND(E166*N141,2)</f>
        <v>0</v>
      </c>
      <c r="P141" s="160">
        <v>0</v>
      </c>
      <c r="Q141" s="160">
        <f>ROUND(E166*P141,2)</f>
        <v>0</v>
      </c>
      <c r="R141" s="160"/>
      <c r="S141" s="160" t="s">
        <v>116</v>
      </c>
      <c r="T141" s="160" t="s">
        <v>116</v>
      </c>
      <c r="U141" s="160">
        <v>0</v>
      </c>
      <c r="V141" s="160">
        <f>ROUND(E166*U141,2)</f>
        <v>0</v>
      </c>
      <c r="W141" s="160"/>
      <c r="X141" s="160" t="s">
        <v>258</v>
      </c>
      <c r="Y141" s="149"/>
      <c r="Z141" s="149"/>
      <c r="AA141" s="149"/>
      <c r="AB141" s="149"/>
      <c r="AC141" s="149"/>
      <c r="AD141" s="149"/>
      <c r="AE141" s="149"/>
      <c r="AF141" s="149"/>
      <c r="AG141" s="149" t="s">
        <v>259</v>
      </c>
      <c r="AH141" s="149"/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</row>
    <row r="142" spans="1:60" outlineLevel="1" x14ac:dyDescent="0.2">
      <c r="A142" s="177">
        <v>39</v>
      </c>
      <c r="B142" s="178" t="s">
        <v>234</v>
      </c>
      <c r="C142" s="188" t="s">
        <v>235</v>
      </c>
      <c r="D142" s="179" t="s">
        <v>236</v>
      </c>
      <c r="E142" s="180">
        <v>2</v>
      </c>
      <c r="F142" s="181"/>
      <c r="G142" s="182">
        <f>ROUND(E142*F142,2)</f>
        <v>0</v>
      </c>
      <c r="H142" s="161"/>
      <c r="I142" s="160">
        <f>ROUND(E167*H142,2)</f>
        <v>0</v>
      </c>
      <c r="J142" s="161"/>
      <c r="K142" s="160">
        <f>ROUND(E167*J142,2)</f>
        <v>0</v>
      </c>
      <c r="L142" s="160">
        <v>21</v>
      </c>
      <c r="M142" s="160">
        <f>G167*(1+L142/100)</f>
        <v>0</v>
      </c>
      <c r="N142" s="160">
        <v>0</v>
      </c>
      <c r="O142" s="160">
        <f>ROUND(E167*N142,2)</f>
        <v>0</v>
      </c>
      <c r="P142" s="160">
        <v>0</v>
      </c>
      <c r="Q142" s="160">
        <f>ROUND(E167*P142,2)</f>
        <v>0</v>
      </c>
      <c r="R142" s="160"/>
      <c r="S142" s="160" t="s">
        <v>116</v>
      </c>
      <c r="T142" s="160" t="s">
        <v>116</v>
      </c>
      <c r="U142" s="160">
        <v>0</v>
      </c>
      <c r="V142" s="160">
        <f>ROUND(E167*U142,2)</f>
        <v>0</v>
      </c>
      <c r="W142" s="160"/>
      <c r="X142" s="160" t="s">
        <v>258</v>
      </c>
      <c r="Y142" s="149"/>
      <c r="Z142" s="149"/>
      <c r="AA142" s="149"/>
      <c r="AB142" s="149"/>
      <c r="AC142" s="149"/>
      <c r="AD142" s="149"/>
      <c r="AE142" s="149"/>
      <c r="AF142" s="149"/>
      <c r="AG142" s="149" t="s">
        <v>259</v>
      </c>
      <c r="AH142" s="149"/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49"/>
      <c r="BB142" s="149"/>
      <c r="BC142" s="149"/>
      <c r="BD142" s="149"/>
      <c r="BE142" s="149"/>
      <c r="BF142" s="149"/>
      <c r="BG142" s="149"/>
      <c r="BH142" s="149"/>
    </row>
    <row r="143" spans="1:60" x14ac:dyDescent="0.2">
      <c r="A143" s="177">
        <v>40</v>
      </c>
      <c r="B143" s="178" t="s">
        <v>237</v>
      </c>
      <c r="C143" s="188" t="s">
        <v>238</v>
      </c>
      <c r="D143" s="179" t="s">
        <v>239</v>
      </c>
      <c r="E143" s="180">
        <v>14</v>
      </c>
      <c r="F143" s="181"/>
      <c r="G143" s="182">
        <f>ROUND(E143*F143,2)</f>
        <v>0</v>
      </c>
      <c r="H143" s="164"/>
      <c r="I143" s="164">
        <f>SUM(I144:I146)</f>
        <v>0</v>
      </c>
      <c r="J143" s="164"/>
      <c r="K143" s="164">
        <f>SUM(K144:K146)</f>
        <v>0</v>
      </c>
      <c r="L143" s="164"/>
      <c r="M143" s="164">
        <f>SUM(M144:M146)</f>
        <v>0</v>
      </c>
      <c r="N143" s="164"/>
      <c r="O143" s="164">
        <f>SUM(O144:O146)</f>
        <v>0</v>
      </c>
      <c r="P143" s="164"/>
      <c r="Q143" s="164">
        <f>SUM(Q144:Q146)</f>
        <v>0</v>
      </c>
      <c r="R143" s="164"/>
      <c r="S143" s="164"/>
      <c r="T143" s="164"/>
      <c r="U143" s="164"/>
      <c r="V143" s="164">
        <f>SUM(V144:V146)</f>
        <v>0</v>
      </c>
      <c r="W143" s="164"/>
      <c r="X143" s="164"/>
      <c r="AG143" t="s">
        <v>112</v>
      </c>
    </row>
    <row r="144" spans="1:60" outlineLevel="1" x14ac:dyDescent="0.2">
      <c r="A144" s="171">
        <v>41</v>
      </c>
      <c r="B144" s="172" t="s">
        <v>241</v>
      </c>
      <c r="C144" s="186" t="s">
        <v>242</v>
      </c>
      <c r="D144" s="173" t="s">
        <v>135</v>
      </c>
      <c r="E144" s="174">
        <v>26.1</v>
      </c>
      <c r="F144" s="175"/>
      <c r="G144" s="176">
        <f>ROUND(E144*F144,2)</f>
        <v>0</v>
      </c>
      <c r="H144" s="161"/>
      <c r="I144" s="160">
        <f>ROUND(E169*H144,2)</f>
        <v>0</v>
      </c>
      <c r="J144" s="161"/>
      <c r="K144" s="160">
        <f>ROUND(E169*J144,2)</f>
        <v>0</v>
      </c>
      <c r="L144" s="160">
        <v>21</v>
      </c>
      <c r="M144" s="160">
        <f>G169*(1+L144/100)</f>
        <v>0</v>
      </c>
      <c r="N144" s="160">
        <v>0</v>
      </c>
      <c r="O144" s="160">
        <f>ROUND(E169*N144,2)</f>
        <v>0</v>
      </c>
      <c r="P144" s="160">
        <v>0</v>
      </c>
      <c r="Q144" s="160">
        <f>ROUND(E169*P144,2)</f>
        <v>0</v>
      </c>
      <c r="R144" s="160"/>
      <c r="S144" s="160" t="s">
        <v>116</v>
      </c>
      <c r="T144" s="160" t="s">
        <v>124</v>
      </c>
      <c r="U144" s="160">
        <v>0</v>
      </c>
      <c r="V144" s="160">
        <f>ROUND(E169*U144,2)</f>
        <v>0</v>
      </c>
      <c r="W144" s="160"/>
      <c r="X144" s="160" t="s">
        <v>274</v>
      </c>
      <c r="Y144" s="149"/>
      <c r="Z144" s="149"/>
      <c r="AA144" s="149"/>
      <c r="AB144" s="149"/>
      <c r="AC144" s="149"/>
      <c r="AD144" s="149"/>
      <c r="AE144" s="149"/>
      <c r="AF144" s="149"/>
      <c r="AG144" s="149" t="s">
        <v>275</v>
      </c>
      <c r="AH144" s="149"/>
      <c r="AI144" s="149"/>
      <c r="AJ144" s="149"/>
      <c r="AK144" s="149"/>
      <c r="AL144" s="149"/>
      <c r="AM144" s="149"/>
      <c r="AN144" s="149"/>
      <c r="AO144" s="149"/>
      <c r="AP144" s="149"/>
      <c r="AQ144" s="149"/>
      <c r="AR144" s="149"/>
      <c r="AS144" s="149"/>
      <c r="AT144" s="149"/>
      <c r="AU144" s="149"/>
      <c r="AV144" s="149"/>
      <c r="AW144" s="149"/>
      <c r="AX144" s="149"/>
      <c r="AY144" s="149"/>
      <c r="AZ144" s="149"/>
      <c r="BA144" s="149"/>
      <c r="BB144" s="149"/>
      <c r="BC144" s="149"/>
      <c r="BD144" s="149"/>
      <c r="BE144" s="149"/>
      <c r="BF144" s="149"/>
      <c r="BG144" s="149"/>
      <c r="BH144" s="149"/>
    </row>
    <row r="145" spans="1:60" outlineLevel="1" x14ac:dyDescent="0.2">
      <c r="A145" s="157"/>
      <c r="B145" s="158"/>
      <c r="C145" s="187" t="s">
        <v>243</v>
      </c>
      <c r="D145" s="162"/>
      <c r="E145" s="163">
        <v>26.1</v>
      </c>
      <c r="F145" s="160"/>
      <c r="G145" s="160"/>
      <c r="H145" s="160"/>
      <c r="I145" s="160"/>
      <c r="J145" s="160"/>
      <c r="K145" s="160"/>
      <c r="L145" s="160"/>
      <c r="M145" s="160"/>
      <c r="N145" s="160"/>
      <c r="O145" s="160"/>
      <c r="P145" s="160"/>
      <c r="Q145" s="160"/>
      <c r="R145" s="160"/>
      <c r="S145" s="160"/>
      <c r="T145" s="160"/>
      <c r="U145" s="160"/>
      <c r="V145" s="160"/>
      <c r="W145" s="160"/>
      <c r="X145" s="160"/>
      <c r="Y145" s="149"/>
      <c r="Z145" s="149"/>
      <c r="AA145" s="149"/>
      <c r="AB145" s="149"/>
      <c r="AC145" s="149"/>
      <c r="AD145" s="149"/>
      <c r="AE145" s="149"/>
      <c r="AF145" s="149"/>
      <c r="AG145" s="149" t="s">
        <v>126</v>
      </c>
      <c r="AH145" s="149"/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ht="22.5" outlineLevel="1" x14ac:dyDescent="0.2">
      <c r="A146" s="171">
        <v>42</v>
      </c>
      <c r="B146" s="172" t="s">
        <v>244</v>
      </c>
      <c r="C146" s="186" t="s">
        <v>245</v>
      </c>
      <c r="D146" s="173" t="s">
        <v>236</v>
      </c>
      <c r="E146" s="174">
        <v>2</v>
      </c>
      <c r="F146" s="175"/>
      <c r="G146" s="176">
        <f>ROUND(E146*F146,2)</f>
        <v>0</v>
      </c>
      <c r="H146" s="161"/>
      <c r="I146" s="160">
        <f>ROUND(E171*H146,2)</f>
        <v>0</v>
      </c>
      <c r="J146" s="161"/>
      <c r="K146" s="160">
        <f>ROUND(E171*J146,2)</f>
        <v>0</v>
      </c>
      <c r="L146" s="160">
        <v>21</v>
      </c>
      <c r="M146" s="160">
        <f>G171*(1+L146/100)</f>
        <v>0</v>
      </c>
      <c r="N146" s="160">
        <v>0</v>
      </c>
      <c r="O146" s="160">
        <f>ROUND(E171*N146,2)</f>
        <v>0</v>
      </c>
      <c r="P146" s="160">
        <v>0</v>
      </c>
      <c r="Q146" s="160">
        <f>ROUND(E171*P146,2)</f>
        <v>0</v>
      </c>
      <c r="R146" s="160"/>
      <c r="S146" s="160" t="s">
        <v>240</v>
      </c>
      <c r="T146" s="160" t="s">
        <v>124</v>
      </c>
      <c r="U146" s="160">
        <v>0</v>
      </c>
      <c r="V146" s="160">
        <f>ROUND(E171*U146,2)</f>
        <v>0</v>
      </c>
      <c r="W146" s="160"/>
      <c r="X146" s="160" t="s">
        <v>274</v>
      </c>
      <c r="Y146" s="149"/>
      <c r="Z146" s="149"/>
      <c r="AA146" s="149"/>
      <c r="AB146" s="149"/>
      <c r="AC146" s="149"/>
      <c r="AD146" s="149"/>
      <c r="AE146" s="149"/>
      <c r="AF146" s="149"/>
      <c r="AG146" s="149" t="s">
        <v>280</v>
      </c>
      <c r="AH146" s="149"/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ht="22.5" x14ac:dyDescent="0.2">
      <c r="A147" s="203">
        <v>43</v>
      </c>
      <c r="B147" s="204" t="s">
        <v>299</v>
      </c>
      <c r="C147" s="205" t="s">
        <v>300</v>
      </c>
      <c r="D147" s="206" t="s">
        <v>135</v>
      </c>
      <c r="E147" s="207">
        <f>E148</f>
        <v>13.2</v>
      </c>
      <c r="F147" s="208"/>
      <c r="G147" s="209">
        <f>ROUND(E147*F147,2)</f>
        <v>0</v>
      </c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AE147">
        <v>15</v>
      </c>
      <c r="AF147">
        <v>21</v>
      </c>
      <c r="AG147" t="s">
        <v>98</v>
      </c>
    </row>
    <row r="148" spans="1:60" x14ac:dyDescent="0.2">
      <c r="A148" s="210"/>
      <c r="B148" s="211"/>
      <c r="C148" s="200" t="s">
        <v>291</v>
      </c>
      <c r="D148" s="201"/>
      <c r="E148" s="202">
        <f>11*1.2</f>
        <v>13.2</v>
      </c>
      <c r="F148" s="212"/>
      <c r="G148" s="212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AE148">
        <f>SUMIF(L7:L146,AE147,G7:G171)</f>
        <v>0</v>
      </c>
      <c r="AF148">
        <f>SUMIF(L7:L146,AF147,G7:G171)</f>
        <v>0</v>
      </c>
      <c r="AG148" t="s">
        <v>281</v>
      </c>
    </row>
    <row r="149" spans="1:60" x14ac:dyDescent="0.2">
      <c r="A149" s="157">
        <v>44</v>
      </c>
      <c r="B149" s="158" t="s">
        <v>246</v>
      </c>
      <c r="C149" s="189" t="s">
        <v>247</v>
      </c>
      <c r="D149" s="159" t="s">
        <v>0</v>
      </c>
      <c r="E149" s="183"/>
      <c r="F149" s="161"/>
      <c r="G149" s="160">
        <f>ROUND(E149*F149,2)</f>
        <v>0</v>
      </c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60" x14ac:dyDescent="0.2">
      <c r="A150" s="165" t="s">
        <v>111</v>
      </c>
      <c r="B150" s="166" t="s">
        <v>75</v>
      </c>
      <c r="C150" s="185" t="s">
        <v>76</v>
      </c>
      <c r="D150" s="167"/>
      <c r="E150" s="168"/>
      <c r="F150" s="169"/>
      <c r="G150" s="170">
        <f>SUMIF(AG129:AG129,"&lt;&gt;NOR",G151:G154)</f>
        <v>0</v>
      </c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60" ht="22.5" x14ac:dyDescent="0.2">
      <c r="A151" s="177">
        <v>45</v>
      </c>
      <c r="B151" s="178" t="s">
        <v>248</v>
      </c>
      <c r="C151" s="188" t="s">
        <v>249</v>
      </c>
      <c r="D151" s="179" t="s">
        <v>236</v>
      </c>
      <c r="E151" s="180">
        <v>7</v>
      </c>
      <c r="F151" s="181"/>
      <c r="G151" s="182">
        <f>ROUND(E151*F151,2)</f>
        <v>0</v>
      </c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60" x14ac:dyDescent="0.2">
      <c r="A152" s="203">
        <v>46</v>
      </c>
      <c r="B152" s="204" t="s">
        <v>301</v>
      </c>
      <c r="C152" s="205" t="s">
        <v>302</v>
      </c>
      <c r="D152" s="206" t="s">
        <v>236</v>
      </c>
      <c r="E152" s="207">
        <f>E153</f>
        <v>11</v>
      </c>
      <c r="F152" s="208"/>
      <c r="G152" s="209">
        <f>ROUND(E152*F152,2)</f>
        <v>0</v>
      </c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AG152" t="s">
        <v>283</v>
      </c>
    </row>
    <row r="153" spans="1:60" x14ac:dyDescent="0.2">
      <c r="A153" s="210"/>
      <c r="B153" s="211"/>
      <c r="C153" s="200">
        <v>11</v>
      </c>
      <c r="D153" s="201"/>
      <c r="E153" s="202">
        <v>11</v>
      </c>
      <c r="F153" s="212"/>
      <c r="G153" s="212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60" x14ac:dyDescent="0.2">
      <c r="A154" s="193">
        <v>47</v>
      </c>
      <c r="B154" s="194" t="s">
        <v>303</v>
      </c>
      <c r="C154" s="195" t="s">
        <v>304</v>
      </c>
      <c r="D154" s="196" t="s">
        <v>239</v>
      </c>
      <c r="E154" s="197">
        <v>11</v>
      </c>
      <c r="F154" s="198"/>
      <c r="G154" s="199">
        <f t="shared" ref="G154" si="0">ROUND(E154*F154,2)</f>
        <v>0</v>
      </c>
    </row>
    <row r="155" spans="1:60" x14ac:dyDescent="0.2">
      <c r="A155" s="165" t="s">
        <v>111</v>
      </c>
      <c r="B155" s="166" t="s">
        <v>77</v>
      </c>
      <c r="C155" s="185" t="s">
        <v>78</v>
      </c>
      <c r="D155" s="167"/>
      <c r="E155" s="168"/>
      <c r="F155" s="169"/>
      <c r="G155" s="170">
        <f>SUMIF(AG131:AG132,"&lt;&gt;NOR",G156:G157)</f>
        <v>0</v>
      </c>
    </row>
    <row r="156" spans="1:60" ht="22.5" x14ac:dyDescent="0.2">
      <c r="A156" s="171">
        <v>48</v>
      </c>
      <c r="B156" s="172" t="s">
        <v>250</v>
      </c>
      <c r="C156" s="186" t="s">
        <v>251</v>
      </c>
      <c r="D156" s="173" t="s">
        <v>115</v>
      </c>
      <c r="E156" s="174">
        <v>32</v>
      </c>
      <c r="F156" s="175"/>
      <c r="G156" s="176">
        <f>ROUND(E156*F156,2)</f>
        <v>0</v>
      </c>
    </row>
    <row r="157" spans="1:60" x14ac:dyDescent="0.2">
      <c r="A157" s="157"/>
      <c r="B157" s="158"/>
      <c r="C157" s="187" t="s">
        <v>252</v>
      </c>
      <c r="D157" s="162"/>
      <c r="E157" s="163">
        <v>32</v>
      </c>
      <c r="F157" s="160"/>
      <c r="G157" s="160"/>
    </row>
    <row r="158" spans="1:60" x14ac:dyDescent="0.2">
      <c r="A158" s="165" t="s">
        <v>111</v>
      </c>
      <c r="B158" s="166" t="s">
        <v>79</v>
      </c>
      <c r="C158" s="185" t="s">
        <v>80</v>
      </c>
      <c r="D158" s="167"/>
      <c r="E158" s="168"/>
      <c r="F158" s="169"/>
      <c r="G158" s="170">
        <f>SUMIF(AG134:AG134,"&lt;&gt;NOR",G159:G159)</f>
        <v>0</v>
      </c>
    </row>
    <row r="159" spans="1:60" x14ac:dyDescent="0.2">
      <c r="A159" s="177">
        <v>49</v>
      </c>
      <c r="B159" s="178" t="s">
        <v>253</v>
      </c>
      <c r="C159" s="188" t="s">
        <v>254</v>
      </c>
      <c r="D159" s="179" t="s">
        <v>255</v>
      </c>
      <c r="E159" s="180">
        <v>1</v>
      </c>
      <c r="F159" s="181"/>
      <c r="G159" s="182">
        <f>ROUND(E159*F159,2)</f>
        <v>0</v>
      </c>
    </row>
    <row r="160" spans="1:60" x14ac:dyDescent="0.2">
      <c r="A160" s="165" t="s">
        <v>111</v>
      </c>
      <c r="B160" s="166" t="s">
        <v>81</v>
      </c>
      <c r="C160" s="185" t="s">
        <v>82</v>
      </c>
      <c r="D160" s="167"/>
      <c r="E160" s="168"/>
      <c r="F160" s="169"/>
      <c r="G160" s="170">
        <f>SUMIF(AG136:AG142,"&lt;&gt;NOR",G161:G167)</f>
        <v>0</v>
      </c>
    </row>
    <row r="161" spans="1:7" x14ac:dyDescent="0.2">
      <c r="A161" s="171">
        <v>50</v>
      </c>
      <c r="B161" s="172" t="s">
        <v>256</v>
      </c>
      <c r="C161" s="186" t="s">
        <v>257</v>
      </c>
      <c r="D161" s="173" t="s">
        <v>183</v>
      </c>
      <c r="E161" s="174">
        <v>8.0188799999999993</v>
      </c>
      <c r="F161" s="175"/>
      <c r="G161" s="176">
        <f>ROUND(E161*F161,2)</f>
        <v>0</v>
      </c>
    </row>
    <row r="162" spans="1:7" x14ac:dyDescent="0.2">
      <c r="A162" s="157"/>
      <c r="B162" s="158"/>
      <c r="C162" s="293" t="s">
        <v>260</v>
      </c>
      <c r="D162" s="293"/>
      <c r="E162" s="293"/>
      <c r="F162" s="293"/>
      <c r="G162" s="293"/>
    </row>
    <row r="163" spans="1:7" x14ac:dyDescent="0.2">
      <c r="A163" s="177">
        <v>51</v>
      </c>
      <c r="B163" s="178" t="s">
        <v>261</v>
      </c>
      <c r="C163" s="188" t="s">
        <v>262</v>
      </c>
      <c r="D163" s="179" t="s">
        <v>183</v>
      </c>
      <c r="E163" s="180">
        <v>120.28327</v>
      </c>
      <c r="F163" s="181"/>
      <c r="G163" s="182">
        <f>ROUND(E163*F163,2)</f>
        <v>0</v>
      </c>
    </row>
    <row r="164" spans="1:7" x14ac:dyDescent="0.2">
      <c r="A164" s="177">
        <v>52</v>
      </c>
      <c r="B164" s="178" t="s">
        <v>263</v>
      </c>
      <c r="C164" s="188" t="s">
        <v>264</v>
      </c>
      <c r="D164" s="179" t="s">
        <v>183</v>
      </c>
      <c r="E164" s="180">
        <v>8.0188799999999993</v>
      </c>
      <c r="F164" s="181"/>
      <c r="G164" s="182">
        <f>ROUND(E164*F164,2)</f>
        <v>0</v>
      </c>
    </row>
    <row r="165" spans="1:7" x14ac:dyDescent="0.2">
      <c r="A165" s="177">
        <v>53</v>
      </c>
      <c r="B165" s="178" t="s">
        <v>265</v>
      </c>
      <c r="C165" s="188" t="s">
        <v>266</v>
      </c>
      <c r="D165" s="179" t="s">
        <v>183</v>
      </c>
      <c r="E165" s="180">
        <v>40.09442</v>
      </c>
      <c r="F165" s="181"/>
      <c r="G165" s="182">
        <f>ROUND(E165*F165,2)</f>
        <v>0</v>
      </c>
    </row>
    <row r="166" spans="1:7" x14ac:dyDescent="0.2">
      <c r="A166" s="177">
        <v>54</v>
      </c>
      <c r="B166" s="178" t="s">
        <v>267</v>
      </c>
      <c r="C166" s="188" t="s">
        <v>268</v>
      </c>
      <c r="D166" s="179" t="s">
        <v>183</v>
      </c>
      <c r="E166" s="180">
        <v>8.0188799999999993</v>
      </c>
      <c r="F166" s="181"/>
      <c r="G166" s="182">
        <f>ROUND(E166*F166,2)</f>
        <v>0</v>
      </c>
    </row>
    <row r="167" spans="1:7" x14ac:dyDescent="0.2">
      <c r="A167" s="177">
        <v>55</v>
      </c>
      <c r="B167" s="178" t="s">
        <v>269</v>
      </c>
      <c r="C167" s="188" t="s">
        <v>270</v>
      </c>
      <c r="D167" s="179" t="s">
        <v>183</v>
      </c>
      <c r="E167" s="180">
        <v>8.0188799999999993</v>
      </c>
      <c r="F167" s="181"/>
      <c r="G167" s="182">
        <f>ROUND(E167*F167,2)</f>
        <v>0</v>
      </c>
    </row>
    <row r="168" spans="1:7" x14ac:dyDescent="0.2">
      <c r="A168" s="165" t="s">
        <v>111</v>
      </c>
      <c r="B168" s="166" t="s">
        <v>84</v>
      </c>
      <c r="C168" s="185" t="s">
        <v>29</v>
      </c>
      <c r="D168" s="167"/>
      <c r="E168" s="168"/>
      <c r="F168" s="169"/>
      <c r="G168" s="170">
        <f>SUMIF(AG144:AG146,"&lt;&gt;NOR",G169:G171)</f>
        <v>0</v>
      </c>
    </row>
    <row r="169" spans="1:7" x14ac:dyDescent="0.2">
      <c r="A169" s="171">
        <v>56</v>
      </c>
      <c r="B169" s="172" t="s">
        <v>271</v>
      </c>
      <c r="C169" s="186" t="s">
        <v>272</v>
      </c>
      <c r="D169" s="173" t="s">
        <v>273</v>
      </c>
      <c r="E169" s="174">
        <v>1</v>
      </c>
      <c r="F169" s="175"/>
      <c r="G169" s="176">
        <f>ROUND(E169*F169,2)</f>
        <v>0</v>
      </c>
    </row>
    <row r="170" spans="1:7" x14ac:dyDescent="0.2">
      <c r="A170" s="157"/>
      <c r="B170" s="158"/>
      <c r="C170" s="293" t="s">
        <v>276</v>
      </c>
      <c r="D170" s="293"/>
      <c r="E170" s="293"/>
      <c r="F170" s="293"/>
      <c r="G170" s="293"/>
    </row>
    <row r="171" spans="1:7" x14ac:dyDescent="0.2">
      <c r="A171" s="171">
        <v>57</v>
      </c>
      <c r="B171" s="172" t="s">
        <v>277</v>
      </c>
      <c r="C171" s="186" t="s">
        <v>278</v>
      </c>
      <c r="D171" s="173" t="s">
        <v>279</v>
      </c>
      <c r="E171" s="174">
        <v>1</v>
      </c>
      <c r="F171" s="175"/>
      <c r="G171" s="176">
        <f>ROUND(E171*F171,2)</f>
        <v>0</v>
      </c>
    </row>
    <row r="172" spans="1:7" x14ac:dyDescent="0.2">
      <c r="A172" s="156"/>
      <c r="B172" s="4"/>
      <c r="C172" s="190"/>
      <c r="D172" s="6"/>
      <c r="E172" s="156"/>
      <c r="F172" s="156"/>
      <c r="G172" s="156"/>
    </row>
    <row r="173" spans="1:7" x14ac:dyDescent="0.2">
      <c r="A173" s="152"/>
      <c r="B173" s="153" t="s">
        <v>31</v>
      </c>
      <c r="C173" s="191"/>
      <c r="D173" s="154"/>
      <c r="E173" s="155"/>
      <c r="F173" s="155"/>
      <c r="G173" s="184">
        <f>G8+G36+G62+G77+G79+G120+G139+G150+G155+G158+G160+G168</f>
        <v>0</v>
      </c>
    </row>
    <row r="174" spans="1:7" x14ac:dyDescent="0.2">
      <c r="A174" s="156"/>
      <c r="B174" s="4"/>
      <c r="C174" s="190"/>
      <c r="D174" s="6"/>
      <c r="E174" s="156"/>
      <c r="F174" s="156"/>
      <c r="G174" s="156"/>
    </row>
    <row r="175" spans="1:7" x14ac:dyDescent="0.2">
      <c r="A175" s="156"/>
      <c r="B175" s="4"/>
      <c r="C175" s="190"/>
      <c r="D175" s="6"/>
      <c r="E175" s="156"/>
      <c r="F175" s="156"/>
      <c r="G175" s="156"/>
    </row>
    <row r="176" spans="1:7" x14ac:dyDescent="0.2">
      <c r="A176" s="277" t="s">
        <v>282</v>
      </c>
      <c r="B176" s="277"/>
      <c r="C176" s="278"/>
      <c r="D176" s="6"/>
      <c r="E176" s="3"/>
      <c r="F176" s="3"/>
      <c r="G176" s="3"/>
    </row>
    <row r="177" spans="1:7" x14ac:dyDescent="0.2">
      <c r="A177" s="279"/>
      <c r="B177" s="280"/>
      <c r="C177" s="281"/>
      <c r="D177" s="280"/>
      <c r="E177" s="280"/>
      <c r="F177" s="280"/>
      <c r="G177" s="282"/>
    </row>
    <row r="178" spans="1:7" x14ac:dyDescent="0.2">
      <c r="A178" s="283"/>
      <c r="B178" s="284"/>
      <c r="C178" s="285"/>
      <c r="D178" s="284"/>
      <c r="E178" s="284"/>
      <c r="F178" s="284"/>
      <c r="G178" s="286"/>
    </row>
    <row r="179" spans="1:7" x14ac:dyDescent="0.2">
      <c r="A179" s="283"/>
      <c r="B179" s="284"/>
      <c r="C179" s="285"/>
      <c r="D179" s="284"/>
      <c r="E179" s="284"/>
      <c r="F179" s="284"/>
      <c r="G179" s="286"/>
    </row>
    <row r="180" spans="1:7" x14ac:dyDescent="0.2">
      <c r="A180" s="283"/>
      <c r="B180" s="284"/>
      <c r="C180" s="285"/>
      <c r="D180" s="284"/>
      <c r="E180" s="284"/>
      <c r="F180" s="284"/>
      <c r="G180" s="286"/>
    </row>
    <row r="181" spans="1:7" x14ac:dyDescent="0.2">
      <c r="A181" s="287"/>
      <c r="B181" s="288"/>
      <c r="C181" s="289"/>
      <c r="D181" s="288"/>
      <c r="E181" s="288"/>
      <c r="F181" s="288"/>
      <c r="G181" s="290"/>
    </row>
    <row r="182" spans="1:7" x14ac:dyDescent="0.2">
      <c r="A182" s="3"/>
      <c r="B182" s="4"/>
      <c r="C182" s="190"/>
      <c r="D182" s="6"/>
      <c r="E182" s="3"/>
      <c r="F182" s="3"/>
      <c r="G182" s="3"/>
    </row>
    <row r="183" spans="1:7" x14ac:dyDescent="0.2">
      <c r="C183" s="192"/>
      <c r="D183" s="10"/>
    </row>
    <row r="184" spans="1:7" x14ac:dyDescent="0.2">
      <c r="D184" s="10"/>
    </row>
    <row r="185" spans="1:7" x14ac:dyDescent="0.2">
      <c r="D185" s="10"/>
    </row>
    <row r="186" spans="1:7" x14ac:dyDescent="0.2">
      <c r="D186" s="10"/>
    </row>
    <row r="187" spans="1:7" x14ac:dyDescent="0.2">
      <c r="D187" s="10"/>
    </row>
    <row r="188" spans="1:7" x14ac:dyDescent="0.2">
      <c r="D188" s="10"/>
    </row>
    <row r="189" spans="1:7" x14ac:dyDescent="0.2">
      <c r="D189" s="10"/>
    </row>
    <row r="190" spans="1:7" x14ac:dyDescent="0.2">
      <c r="D190" s="10"/>
    </row>
    <row r="191" spans="1:7" x14ac:dyDescent="0.2">
      <c r="D191" s="10"/>
    </row>
    <row r="192" spans="1:7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  <row r="5001" spans="4:4" x14ac:dyDescent="0.2">
      <c r="D5001" s="10"/>
    </row>
    <row r="5002" spans="4:4" x14ac:dyDescent="0.2">
      <c r="D5002" s="10"/>
    </row>
    <row r="5003" spans="4:4" x14ac:dyDescent="0.2">
      <c r="D5003" s="10"/>
    </row>
    <row r="5004" spans="4:4" x14ac:dyDescent="0.2">
      <c r="D5004" s="10"/>
    </row>
    <row r="5005" spans="4:4" x14ac:dyDescent="0.2">
      <c r="D5005" s="10"/>
    </row>
    <row r="5006" spans="4:4" x14ac:dyDescent="0.2">
      <c r="D5006" s="10"/>
    </row>
    <row r="5007" spans="4:4" x14ac:dyDescent="0.2">
      <c r="D5007" s="10"/>
    </row>
    <row r="5008" spans="4:4" x14ac:dyDescent="0.2">
      <c r="D5008" s="10"/>
    </row>
    <row r="5009" spans="4:4" x14ac:dyDescent="0.2">
      <c r="D5009" s="10"/>
    </row>
    <row r="5010" spans="4:4" x14ac:dyDescent="0.2">
      <c r="D5010" s="10"/>
    </row>
    <row r="5011" spans="4:4" x14ac:dyDescent="0.2">
      <c r="D5011" s="10"/>
    </row>
    <row r="5012" spans="4:4" x14ac:dyDescent="0.2">
      <c r="D5012" s="10"/>
    </row>
    <row r="5013" spans="4:4" x14ac:dyDescent="0.2">
      <c r="D5013" s="10"/>
    </row>
    <row r="5014" spans="4:4" x14ac:dyDescent="0.2">
      <c r="D5014" s="10"/>
    </row>
  </sheetData>
  <mergeCells count="13">
    <mergeCell ref="A177:G181"/>
    <mergeCell ref="C13:G13"/>
    <mergeCell ref="C43:G43"/>
    <mergeCell ref="C101:G101"/>
    <mergeCell ref="C108:G108"/>
    <mergeCell ref="C122:G122"/>
    <mergeCell ref="C162:G162"/>
    <mergeCell ref="C170:G170"/>
    <mergeCell ref="A1:G1"/>
    <mergeCell ref="C2:G2"/>
    <mergeCell ref="C3:G3"/>
    <mergeCell ref="C4:G4"/>
    <mergeCell ref="A176:C176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01 011a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01 011a Pol'!Názvy_tisku</vt:lpstr>
      <vt:lpstr>oadresa</vt:lpstr>
      <vt:lpstr>Stavba!Objednatel</vt:lpstr>
      <vt:lpstr>Stavba!Objekt</vt:lpstr>
      <vt:lpstr>'SO 01 011a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Doležal</dc:creator>
  <cp:lastModifiedBy>jiri.mazel</cp:lastModifiedBy>
  <cp:lastPrinted>2020-10-07T14:51:05Z</cp:lastPrinted>
  <dcterms:created xsi:type="dcterms:W3CDTF">2009-04-08T07:15:50Z</dcterms:created>
  <dcterms:modified xsi:type="dcterms:W3CDTF">2020-10-07T14:51:08Z</dcterms:modified>
</cp:coreProperties>
</file>